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_000\Desktop\ZELEŇ\VŘ 2021\ČERNÁ LOUKA\DOKUMENTACE PODLE ETAP\VŘ BOURACÍ PRÁCE\"/>
    </mc:Choice>
  </mc:AlternateContent>
  <bookViews>
    <workbookView xWindow="0" yWindow="0" windowWidth="24000" windowHeight="9735" activeTab="1"/>
  </bookViews>
  <sheets>
    <sheet name="Rekapitulace stavby" sheetId="1" r:id="rId1"/>
    <sheet name="02 - SO 02 Bourací práce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1" l="1"/>
  <c r="AK32" i="1"/>
  <c r="W32" i="1"/>
  <c r="AN95" i="1"/>
  <c r="AG95" i="1"/>
  <c r="AN94" i="1"/>
  <c r="AG94" i="1"/>
  <c r="BK185" i="3" l="1"/>
  <c r="BK172" i="3" s="1"/>
  <c r="J172" i="3" s="1"/>
  <c r="J100" i="3" s="1"/>
  <c r="BI185" i="3"/>
  <c r="BH185" i="3"/>
  <c r="BG185" i="3"/>
  <c r="BF185" i="3"/>
  <c r="T185" i="3"/>
  <c r="R185" i="3"/>
  <c r="P185" i="3"/>
  <c r="J185" i="3"/>
  <c r="BE185" i="3" s="1"/>
  <c r="BK182" i="3"/>
  <c r="BI182" i="3"/>
  <c r="BH182" i="3"/>
  <c r="BG182" i="3"/>
  <c r="BF182" i="3"/>
  <c r="BE182" i="3"/>
  <c r="T182" i="3"/>
  <c r="R182" i="3"/>
  <c r="P182" i="3"/>
  <c r="J182" i="3"/>
  <c r="BK179" i="3"/>
  <c r="BI179" i="3"/>
  <c r="BH179" i="3"/>
  <c r="BG179" i="3"/>
  <c r="BF179" i="3"/>
  <c r="T179" i="3"/>
  <c r="R179" i="3"/>
  <c r="P179" i="3"/>
  <c r="J179" i="3"/>
  <c r="BE179" i="3" s="1"/>
  <c r="BK173" i="3"/>
  <c r="BI173" i="3"/>
  <c r="BH173" i="3"/>
  <c r="BG173" i="3"/>
  <c r="BF173" i="3"/>
  <c r="BE173" i="3"/>
  <c r="T173" i="3"/>
  <c r="R173" i="3"/>
  <c r="P173" i="3"/>
  <c r="J173" i="3"/>
  <c r="T172" i="3"/>
  <c r="R172" i="3"/>
  <c r="P172" i="3"/>
  <c r="BK164" i="3"/>
  <c r="BI164" i="3"/>
  <c r="BH164" i="3"/>
  <c r="BG164" i="3"/>
  <c r="BF164" i="3"/>
  <c r="T164" i="3"/>
  <c r="R164" i="3"/>
  <c r="P164" i="3"/>
  <c r="J164" i="3"/>
  <c r="BE164" i="3" s="1"/>
  <c r="BK156" i="3"/>
  <c r="BI156" i="3"/>
  <c r="BH156" i="3"/>
  <c r="BG156" i="3"/>
  <c r="BF156" i="3"/>
  <c r="BE156" i="3"/>
  <c r="T156" i="3"/>
  <c r="R156" i="3"/>
  <c r="P156" i="3"/>
  <c r="J156" i="3"/>
  <c r="BK153" i="3"/>
  <c r="BI153" i="3"/>
  <c r="BH153" i="3"/>
  <c r="BG153" i="3"/>
  <c r="BF153" i="3"/>
  <c r="T153" i="3"/>
  <c r="R153" i="3"/>
  <c r="P153" i="3"/>
  <c r="J153" i="3"/>
  <c r="BE153" i="3" s="1"/>
  <c r="BK150" i="3"/>
  <c r="BI150" i="3"/>
  <c r="BH150" i="3"/>
  <c r="BG150" i="3"/>
  <c r="BF150" i="3"/>
  <c r="BE150" i="3"/>
  <c r="T150" i="3"/>
  <c r="R150" i="3"/>
  <c r="P150" i="3"/>
  <c r="J150" i="3"/>
  <c r="BK147" i="3"/>
  <c r="BI147" i="3"/>
  <c r="BH147" i="3"/>
  <c r="BG147" i="3"/>
  <c r="BF147" i="3"/>
  <c r="T147" i="3"/>
  <c r="R147" i="3"/>
  <c r="P147" i="3"/>
  <c r="J147" i="3"/>
  <c r="BE147" i="3" s="1"/>
  <c r="BK144" i="3"/>
  <c r="BK143" i="3" s="1"/>
  <c r="J143" i="3" s="1"/>
  <c r="J99" i="3" s="1"/>
  <c r="BI144" i="3"/>
  <c r="BH144" i="3"/>
  <c r="BG144" i="3"/>
  <c r="BF144" i="3"/>
  <c r="BE144" i="3"/>
  <c r="T144" i="3"/>
  <c r="R144" i="3"/>
  <c r="P144" i="3"/>
  <c r="J144" i="3"/>
  <c r="T143" i="3"/>
  <c r="R143" i="3"/>
  <c r="P143" i="3"/>
  <c r="BK140" i="3"/>
  <c r="BI140" i="3"/>
  <c r="BH140" i="3"/>
  <c r="BG140" i="3"/>
  <c r="BF140" i="3"/>
  <c r="BE140" i="3"/>
  <c r="T140" i="3"/>
  <c r="R140" i="3"/>
  <c r="P140" i="3"/>
  <c r="J140" i="3"/>
  <c r="BK136" i="3"/>
  <c r="BI136" i="3"/>
  <c r="BH136" i="3"/>
  <c r="BG136" i="3"/>
  <c r="BF136" i="3"/>
  <c r="T136" i="3"/>
  <c r="R136" i="3"/>
  <c r="P136" i="3"/>
  <c r="J136" i="3"/>
  <c r="BE136" i="3" s="1"/>
  <c r="BK132" i="3"/>
  <c r="BI132" i="3"/>
  <c r="BH132" i="3"/>
  <c r="BG132" i="3"/>
  <c r="BF132" i="3"/>
  <c r="BE132" i="3"/>
  <c r="T132" i="3"/>
  <c r="R132" i="3"/>
  <c r="P132" i="3"/>
  <c r="J132" i="3"/>
  <c r="BK127" i="3"/>
  <c r="BI127" i="3"/>
  <c r="BH127" i="3"/>
  <c r="BG127" i="3"/>
  <c r="F35" i="3" s="1"/>
  <c r="BF127" i="3"/>
  <c r="J34" i="3" s="1"/>
  <c r="T127" i="3"/>
  <c r="R127" i="3"/>
  <c r="P127" i="3"/>
  <c r="J127" i="3"/>
  <c r="BE127" i="3" s="1"/>
  <c r="BK123" i="3"/>
  <c r="BI123" i="3"/>
  <c r="F37" i="3" s="1"/>
  <c r="BH123" i="3"/>
  <c r="BG123" i="3"/>
  <c r="BF123" i="3"/>
  <c r="BE123" i="3"/>
  <c r="T123" i="3"/>
  <c r="R123" i="3"/>
  <c r="P123" i="3"/>
  <c r="J123" i="3"/>
  <c r="BK122" i="3"/>
  <c r="BK121" i="3" s="1"/>
  <c r="T122" i="3"/>
  <c r="T121" i="3" s="1"/>
  <c r="T120" i="3" s="1"/>
  <c r="R122" i="3"/>
  <c r="P122" i="3"/>
  <c r="J122" i="3"/>
  <c r="R121" i="3"/>
  <c r="R120" i="3" s="1"/>
  <c r="P121" i="3"/>
  <c r="P120" i="3"/>
  <c r="J117" i="3"/>
  <c r="F117" i="3"/>
  <c r="J116" i="3"/>
  <c r="F116" i="3"/>
  <c r="J114" i="3"/>
  <c r="F114" i="3"/>
  <c r="E112" i="3"/>
  <c r="E110" i="3"/>
  <c r="J98" i="3"/>
  <c r="J92" i="3"/>
  <c r="J91" i="3"/>
  <c r="J89" i="3"/>
  <c r="F89" i="3"/>
  <c r="E87" i="3"/>
  <c r="E85" i="3"/>
  <c r="J37" i="3"/>
  <c r="J36" i="3"/>
  <c r="F36" i="3"/>
  <c r="J35" i="3"/>
  <c r="F34" i="3"/>
  <c r="J24" i="3"/>
  <c r="E24" i="3"/>
  <c r="J23" i="3"/>
  <c r="J21" i="3"/>
  <c r="E21" i="3"/>
  <c r="J20" i="3"/>
  <c r="J15" i="3"/>
  <c r="J12" i="3"/>
  <c r="E7" i="3"/>
  <c r="CK101" i="1"/>
  <c r="CJ101" i="1"/>
  <c r="CI101" i="1"/>
  <c r="CH101" i="1"/>
  <c r="CG101" i="1"/>
  <c r="CF101" i="1"/>
  <c r="CE101" i="1"/>
  <c r="BZ101" i="1"/>
  <c r="CK100" i="1"/>
  <c r="CJ100" i="1"/>
  <c r="CI100" i="1"/>
  <c r="CH100" i="1"/>
  <c r="CG100" i="1"/>
  <c r="CF100" i="1"/>
  <c r="CE100" i="1"/>
  <c r="BZ100" i="1"/>
  <c r="CK99" i="1"/>
  <c r="CJ99" i="1"/>
  <c r="CI99" i="1"/>
  <c r="CH99" i="1"/>
  <c r="CG99" i="1"/>
  <c r="CF99" i="1"/>
  <c r="CE99" i="1"/>
  <c r="BZ99" i="1"/>
  <c r="CK98" i="1"/>
  <c r="CJ98" i="1"/>
  <c r="CI98" i="1"/>
  <c r="CH98" i="1"/>
  <c r="CG98" i="1"/>
  <c r="CF98" i="1"/>
  <c r="CE98" i="1"/>
  <c r="BZ98" i="1"/>
  <c r="BB94" i="1"/>
  <c r="AX94" i="1" s="1"/>
  <c r="BD95" i="1"/>
  <c r="BC95" i="1"/>
  <c r="BB95" i="1"/>
  <c r="BA95" i="1"/>
  <c r="BA94" i="1" s="1"/>
  <c r="AZ95" i="1"/>
  <c r="AY95" i="1"/>
  <c r="AX95" i="1"/>
  <c r="AW95" i="1"/>
  <c r="AV95" i="1"/>
  <c r="AU95" i="1"/>
  <c r="AS94" i="1"/>
  <c r="AM90" i="1"/>
  <c r="AM89" i="1"/>
  <c r="AM87" i="1"/>
  <c r="L87" i="1"/>
  <c r="L85" i="1"/>
  <c r="L84" i="1"/>
  <c r="BK120" i="3" l="1"/>
  <c r="J120" i="3" s="1"/>
  <c r="J121" i="3"/>
  <c r="J97" i="3" s="1"/>
  <c r="J33" i="3"/>
  <c r="AT95" i="1"/>
  <c r="AU94" i="1"/>
  <c r="BC94" i="1"/>
  <c r="AY94" i="1" s="1"/>
  <c r="AZ94" i="1"/>
  <c r="AV94" i="1" s="1"/>
  <c r="BD94" i="1"/>
  <c r="W36" i="1" s="1"/>
  <c r="J96" i="3"/>
  <c r="J30" i="3"/>
  <c r="F33" i="3"/>
  <c r="AG99" i="1"/>
  <c r="AG100" i="1"/>
  <c r="AG98" i="1"/>
  <c r="AK26" i="1"/>
  <c r="AG101" i="1"/>
  <c r="AW94" i="1"/>
  <c r="AK33" i="1" s="1"/>
  <c r="W33" i="1"/>
  <c r="W34" i="1"/>
  <c r="J39" i="3" l="1"/>
  <c r="W35" i="1"/>
  <c r="CD98" i="1"/>
  <c r="AV98" i="1"/>
  <c r="BY98" i="1" s="1"/>
  <c r="AG97" i="1"/>
  <c r="AV101" i="1"/>
  <c r="BY101" i="1" s="1"/>
  <c r="CD101" i="1"/>
  <c r="AV100" i="1"/>
  <c r="BY100" i="1" s="1"/>
  <c r="CD100" i="1"/>
  <c r="AT94" i="1"/>
  <c r="CD99" i="1"/>
  <c r="AV99" i="1"/>
  <c r="BY99" i="1" s="1"/>
  <c r="AN98" i="1" l="1"/>
  <c r="AN99" i="1"/>
  <c r="AK27" i="1"/>
  <c r="AK29" i="1" s="1"/>
  <c r="AG103" i="1"/>
  <c r="AN100" i="1"/>
  <c r="AN101" i="1"/>
  <c r="AN97" i="1" l="1"/>
  <c r="AN103" i="1" s="1"/>
</calcChain>
</file>

<file path=xl/sharedStrings.xml><?xml version="1.0" encoding="utf-8"?>
<sst xmlns="http://schemas.openxmlformats.org/spreadsheetml/2006/main" count="911" uniqueCount="217">
  <si>
    <t>Export Komplet</t>
  </si>
  <si>
    <t/>
  </si>
  <si>
    <t>2.0</t>
  </si>
  <si>
    <t>ZAMOK</t>
  </si>
  <si>
    <t>False</t>
  </si>
  <si>
    <t>{fb2837ac-5afc-4e30-b077-cf61a2f3efa7}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</si>
  <si>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</si>
  <si>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</si>
  <si>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</si>
  <si>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</si>
  <si>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</si>
  <si>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</si>
  <si>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</si>
  <si>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</si>
  <si>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2020-24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</si>
  <si>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</si>
  <si>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</si>
  <si>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ČERNÁ LOUKA - I.ETAPA</t>
  </si>
  <si>
    <t>KSO:</t>
  </si>
  <si>
    <t>CC-CZ:</t>
  </si>
  <si>
    <t>Místo:</t>
  </si>
  <si>
    <t>k.ú.Moravská Ostrava</t>
  </si>
  <si>
    <t>Datum:</t>
  </si>
  <si>
    <t>5. 11. 2020</t>
  </si>
  <si>
    <t>Zadavatel:</t>
  </si>
  <si>
    <t>IČ:</t>
  </si>
  <si>
    <t>DIČ:</t>
  </si>
  <si>
    <t>Uchazeč:</t>
  </si>
  <si>
    <t>Ostravské městské lesy a zeleň, s.r.o.</t>
  </si>
  <si>
    <t>Projektant:</t>
  </si>
  <si>
    <t>69221189</t>
  </si>
  <si>
    <t>Ing. Magda Cigánková Fialová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</si>
  <si>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</si>
  <si>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</si>
  <si>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</si>
  <si>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</si>
  <si>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</si>
  <si>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</si>
  <si>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</si>
  <si>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</si>
  <si>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</si>
  <si>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</si>
  <si>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</si>
  <si>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</si>
  <si>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</si>
  <si>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</si>
  <si>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</si>
  <si>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</si>
  <si>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</si>
  <si>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</si>
  <si>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</si>
  <si>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</si>
  <si>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</si>
  <si>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</si>
  <si>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</si>
  <si>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</si>
  <si>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</si>
  <si>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</si>
  <si>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</si>
  <si>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</si>
  <si>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</si>
  <si>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</si>
  <si>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</si>
  <si>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</si>
  <si>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</si>
  <si>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</si>
  <si>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</si>
  <si>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</si>
  <si>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</si>
  <si>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</si>
  <si>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</si>
  <si>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</si>
  <si>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</si>
  <si>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</si>
  <si>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</si>
  <si>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</si>
  <si>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</si>
  <si>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</si>
  <si>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</si>
  <si>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</si>
  <si>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</si>
  <si>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</si>
  <si>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</si>
  <si>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</si>
  <si>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</si>
  <si>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02</t>
  </si>
  <si>
    <t>SO 02 Bourací práce</t>
  </si>
  <si>
    <t>{60b9fc6b-f345-4dca-a8c0-8fd7a97ac9b7}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</si>
  <si>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</si>
  <si>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</si>
  <si>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</si>
  <si>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</si>
  <si>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</si>
  <si>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</si>
  <si>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</si>
  <si>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</si>
  <si>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</si>
  <si>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</si>
  <si>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</si>
  <si>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</si>
  <si>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</si>
  <si>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</si>
  <si>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</si>
  <si>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</si>
  <si>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</si>
  <si>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</si>
  <si>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</si>
  <si>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</si>
  <si>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</si>
  <si>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</si>
  <si>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</si>
  <si>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</si>
  <si>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</si>
  <si>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</si>
  <si>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</si>
  <si>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</si>
  <si>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</si>
  <si>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</si>
  <si>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</si>
  <si>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</si>
  <si>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</si>
  <si>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</si>
  <si>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</si>
  <si>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</si>
  <si>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</si>
  <si>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</si>
  <si>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4</t>
  </si>
  <si>
    <t>VV</t>
  </si>
  <si>
    <t>Součet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</si>
  <si>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</si>
  <si>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</si>
  <si>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</si>
  <si>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</si>
  <si>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</si>
  <si>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</si>
  <si>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</si>
  <si>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</si>
  <si>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</si>
  <si>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</si>
  <si>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</si>
  <si>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m3</t>
  </si>
  <si>
    <t>167101101</t>
  </si>
  <si>
    <t>Dodávka ornice na zásypy a modelaci vč. dopravy</t>
  </si>
  <si>
    <t>t</t>
  </si>
  <si>
    <t>02 - SO 02 Bourací práce</t>
  </si>
  <si>
    <t xml:space="preserve">    9 - Ostatní konstrukce a práce, bourání</t>
  </si>
  <si>
    <t xml:space="preserve">    997 - Přesun sutě</t>
  </si>
  <si>
    <t>Ostatní konstrukce a práce, bourání</t>
  </si>
  <si>
    <t>113106121</t>
  </si>
  <si>
    <t>Rozebrání dlažeb komunikací pro pěší z betonových nebo kamenných dlaždic</t>
  </si>
  <si>
    <t>1020788084</t>
  </si>
  <si>
    <t>"rozebrání betonových dlaždic" 32</t>
  </si>
  <si>
    <t>"rozebrání výstavní plochy ze zámkové dlažby" 305</t>
  </si>
  <si>
    <t>113107213</t>
  </si>
  <si>
    <t>Odstranění podkladu pl přes 200 m2 z kameniva těženého tl 300 mm</t>
  </si>
  <si>
    <t>429093346</t>
  </si>
  <si>
    <t>"pod živicovým chodníkem" 1245</t>
  </si>
  <si>
    <t>"pod dlažbou" 32+305</t>
  </si>
  <si>
    <t>"odstranění štěrkové plochy" 349</t>
  </si>
  <si>
    <t>113202111</t>
  </si>
  <si>
    <t>Vytrhání obrub krajníků obrubníků stojatých</t>
  </si>
  <si>
    <t>m</t>
  </si>
  <si>
    <t>651100178</t>
  </si>
  <si>
    <t>P</t>
  </si>
  <si>
    <t>Poznámka k položce:_x000D_
možné dotčení stávajících betonových silničních obrubníků a jejích nahrazení novými silničními betonovými obrubníky</t>
  </si>
  <si>
    <t>"vytrhání stávajících bet. obrub vč. lože, 50x250x1000" 216</t>
  </si>
  <si>
    <t>961044111</t>
  </si>
  <si>
    <t>Bourání základů z betonu prostého</t>
  </si>
  <si>
    <t>-1923011373</t>
  </si>
  <si>
    <t>"ostranění stávajících zídek" 34,25</t>
  </si>
  <si>
    <t>"dle TZ - betonové prvky a stavební suť rozprostřena v území" 12</t>
  </si>
  <si>
    <t>b3</t>
  </si>
  <si>
    <t xml:space="preserve">odstranění stávající dopravní značky </t>
  </si>
  <si>
    <t>ks</t>
  </si>
  <si>
    <t>1114371811</t>
  </si>
  <si>
    <t>"odstranění stávající dopravní značky i se základem" 1</t>
  </si>
  <si>
    <t>113107232</t>
  </si>
  <si>
    <t>Odstranění podkladu z betonu prostého tl 300 mm strojně pl přes 200 m2</t>
  </si>
  <si>
    <t>-520296713</t>
  </si>
  <si>
    <t>"stávající plocha z litého asfaltu" 1245</t>
  </si>
  <si>
    <t>113154323</t>
  </si>
  <si>
    <t>Frézování živičného krytu tl 50 mm pruh š 1 m pl do 10000 m2 bez překážek v trase</t>
  </si>
  <si>
    <t>530833448</t>
  </si>
  <si>
    <t>"stávající plochy z litého asfaltu" 1245</t>
  </si>
  <si>
    <t>-642721419</t>
  </si>
  <si>
    <t>543,5</t>
  </si>
  <si>
    <t>171203111</t>
  </si>
  <si>
    <t>Uložení a hrubé rozhrnutí výkopku bez zhutnění v rovině a ve svahu do 1:5</t>
  </si>
  <si>
    <t>-821964261</t>
  </si>
  <si>
    <t>997221551</t>
  </si>
  <si>
    <t>Vodorovná doprava suti ze sypkých materiálů do 1 km</t>
  </si>
  <si>
    <t>-1265998148</t>
  </si>
  <si>
    <t>"dlaždice" (337*0,08)*1,95</t>
  </si>
  <si>
    <t>"asfalt" (1245*0,05)*1,2</t>
  </si>
  <si>
    <t>"beton pod asfaltem"(1245*0,2)*1,98</t>
  </si>
  <si>
    <t>"beton ze zídek" 46,25*1,96</t>
  </si>
  <si>
    <t>"štěrk, kamenivo" (1931*0,3)*1,65</t>
  </si>
  <si>
    <t>"betonová obruba" (216*0,05*0,25)*1,96</t>
  </si>
  <si>
    <t>997221612</t>
  </si>
  <si>
    <t>Nakládání vybouraných hmot na dopravní prostředky pro vodorovnou dopravu</t>
  </si>
  <si>
    <t>-1805490921</t>
  </si>
  <si>
    <t>"asfalt" (1245*0,05)*1,98</t>
  </si>
  <si>
    <t>997</t>
  </si>
  <si>
    <t>Přesun sutě</t>
  </si>
  <si>
    <t>997221861</t>
  </si>
  <si>
    <t>Poplatek za uložení stavebního odpadu na recyklační skládce (skládkovné) z prostého betonu pod kódem 17 01 01</t>
  </si>
  <si>
    <t>221324538</t>
  </si>
  <si>
    <t>997221873</t>
  </si>
  <si>
    <t>Poplatek za uložení stavebního odpadu na recyklační skládce (skládkovné) zeminy a kamení zatříděného do Katalogu odpadů pod kódem 17 05 04</t>
  </si>
  <si>
    <t>521841591</t>
  </si>
  <si>
    <t>997221875</t>
  </si>
  <si>
    <t>Poplatek za uložení stavebního odpadu na recyklační skládce (skládkovné) asfaltového bez obsahu dehtu zatříděného do Katalogu odpadů pod kódem 17 03 02</t>
  </si>
  <si>
    <t>-1580479902</t>
  </si>
  <si>
    <t>997231111</t>
  </si>
  <si>
    <t>Vodorovná doprava suti a vybouraných hmot do 1 km</t>
  </si>
  <si>
    <t>-1443381178</t>
  </si>
  <si>
    <t>Ostravskele městské lesy a zeleň,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</si>
</sst>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11"/>
      <color theme="1"/>
      <name val="Calibri"/>
      <family val="2"/>
      <charset val="238"/>
      <scheme val="minor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u/>
      <sz val="11"/>
      <color theme="10"/>
      <name val="Calibri"/>
      <scheme val="minor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i/>
      <sz val="7"/>
      <color rgb="FF96969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166" fontId="14" fillId="0" borderId="0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2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12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20" xfId="0" applyFont="1" applyBorder="1" applyAlignment="1" applyProtection="1">
      <alignment horizontal="left" vertical="center"/>
    </xf>
    <xf numFmtId="0" fontId="29" fillId="0" borderId="20" xfId="0" applyFont="1" applyBorder="1" applyAlignment="1" applyProtection="1">
      <alignment vertical="center"/>
    </xf>
    <xf numFmtId="0" fontId="29" fillId="0" borderId="20" xfId="0" applyFont="1" applyBorder="1" applyAlignment="1" applyProtection="1">
      <alignment vertical="center"/>
      <protection locked="0"/>
    </xf>
    <xf numFmtId="4" fontId="29" fillId="0" borderId="20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20" xfId="0" applyFont="1" applyBorder="1" applyAlignment="1" applyProtection="1">
      <alignment horizontal="left" vertical="center"/>
    </xf>
    <xf numFmtId="0" fontId="26" fillId="0" borderId="20" xfId="0" applyFont="1" applyBorder="1" applyAlignment="1" applyProtection="1">
      <alignment vertical="center"/>
    </xf>
    <xf numFmtId="0" fontId="26" fillId="0" borderId="20" xfId="0" applyFont="1" applyBorder="1" applyAlignment="1" applyProtection="1">
      <alignment vertical="center"/>
      <protection locked="0"/>
    </xf>
    <xf numFmtId="4" fontId="26" fillId="0" borderId="20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8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3" xfId="0" applyFont="1" applyBorder="1" applyAlignment="1" applyProtection="1"/>
    <xf numFmtId="0" fontId="32" fillId="0" borderId="0" xfId="0" applyFont="1" applyAlignment="1" applyProtection="1"/>
    <xf numFmtId="0" fontId="32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32" fillId="0" borderId="0" xfId="0" applyFont="1" applyAlignment="1" applyProtection="1">
      <protection locked="0"/>
    </xf>
    <xf numFmtId="4" fontId="29" fillId="0" borderId="0" xfId="0" applyNumberFormat="1" applyFont="1" applyAlignment="1" applyProtection="1"/>
    <xf numFmtId="0" fontId="32" fillId="0" borderId="3" xfId="0" applyFont="1" applyBorder="1" applyAlignment="1"/>
    <xf numFmtId="0" fontId="32" fillId="0" borderId="14" xfId="0" applyFont="1" applyBorder="1" applyAlignment="1" applyProtection="1"/>
    <xf numFmtId="0" fontId="32" fillId="0" borderId="0" xfId="0" applyFont="1" applyBorder="1" applyAlignment="1" applyProtection="1"/>
    <xf numFmtId="166" fontId="32" fillId="0" borderId="0" xfId="0" applyNumberFormat="1" applyFont="1" applyBorder="1" applyAlignment="1" applyProtection="1"/>
    <xf numFmtId="166" fontId="32" fillId="0" borderId="15" xfId="0" applyNumberFormat="1" applyFont="1" applyBorder="1" applyAlignment="1" applyProtection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/>
    </xf>
    <xf numFmtId="4" fontId="26" fillId="0" borderId="0" xfId="0" applyNumberFormat="1" applyFont="1" applyAlignment="1" applyProtection="1"/>
    <xf numFmtId="0" fontId="16" fillId="0" borderId="23" xfId="0" applyFont="1" applyBorder="1" applyAlignment="1" applyProtection="1">
      <alignment horizontal="center" vertical="center"/>
    </xf>
    <xf numFmtId="49" fontId="16" fillId="0" borderId="23" xfId="0" applyNumberFormat="1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167" fontId="16" fillId="0" borderId="23" xfId="0" applyNumberFormat="1" applyFont="1" applyBorder="1" applyAlignment="1" applyProtection="1">
      <alignment vertical="center"/>
    </xf>
    <xf numFmtId="4" fontId="16" fillId="0" borderId="23" xfId="0" applyNumberFormat="1" applyFont="1" applyBorder="1" applyAlignment="1" applyProtection="1">
      <alignment vertical="center"/>
      <protection locked="0"/>
    </xf>
    <xf numFmtId="4" fontId="16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vertical="center"/>
    </xf>
    <xf numFmtId="166" fontId="17" fillId="0" borderId="15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167" fontId="33" fillId="0" borderId="0" xfId="0" applyNumberFormat="1" applyFont="1" applyAlignment="1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3" fillId="0" borderId="14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3" fillId="0" borderId="15" xfId="0" applyFont="1" applyBorder="1" applyAlignment="1" applyProtection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167" fontId="35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5" fillId="0" borderId="14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5" fillId="0" borderId="15" xfId="0" applyFont="1" applyBorder="1" applyAlignment="1" applyProtection="1">
      <alignment vertical="center"/>
    </xf>
    <xf numFmtId="0" fontId="35" fillId="0" borderId="0" xfId="0" applyFont="1" applyAlignment="1">
      <alignment horizontal="left" vertical="center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7" fillId="0" borderId="20" xfId="0" applyNumberFormat="1" applyFont="1" applyBorder="1" applyAlignment="1" applyProtection="1">
      <alignment vertical="center"/>
    </xf>
    <xf numFmtId="166" fontId="17" fillId="0" borderId="21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18" fillId="4" borderId="0" xfId="0" applyNumberFormat="1" applyFont="1" applyFill="1" applyAlignment="1" applyProtection="1">
      <alignment vertical="center"/>
    </xf>
    <xf numFmtId="0" fontId="26" fillId="2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</xf>
    <xf numFmtId="4" fontId="26" fillId="2" borderId="0" xfId="0" applyNumberFormat="1" applyFont="1" applyFill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165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0" fontId="12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12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/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vertical="center"/>
    </xf>
    <xf numFmtId="4" fontId="10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_000\Desktop\ZELE&#327;\V&#344;%202021\&#268;ERN&#193;%20LOUKA\DOKUMENTACE%20PODLE%20ETAP\I.ETAPA%20-%20CENOV&#193;%20NAB&#205;DKA%20OML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 - Ostatní a vedlejší n..."/>
      <sheetName val="01 - SO 01 Sanace na zeleni"/>
      <sheetName val="02 - SO 02 Bourací práce"/>
      <sheetName val="02.1 - SO 02 CHODNÍK A"/>
      <sheetName val="02.2 - SO 02 CHODNÍK B"/>
      <sheetName val="03.1 - SO 03 Veřejné osvě..."/>
      <sheetName val="03.2 - SO 03 Veřejné osvě..."/>
      <sheetName val="04 - So 04 CityLight a el..."/>
      <sheetName val="06 - SO 06 Sadové úpravy"/>
    </sheetNames>
    <sheetDataSet>
      <sheetData sheetId="0">
        <row r="6">
          <cell r="K6" t="str">
            <v>ČERNÁ LOUKA - I.ETAPA</v>
          </cell>
        </row>
        <row r="8">
          <cell r="AN8" t="str">
            <v>5. 11. 2020</v>
          </cell>
        </row>
        <row r="11">
          <cell r="AN11" t="str">
            <v/>
          </cell>
        </row>
        <row r="16">
          <cell r="AN16" t="str">
            <v>69221189</v>
          </cell>
        </row>
        <row r="17">
          <cell r="E17" t="str">
            <v>Ing. Magda Cigánková Fialová</v>
          </cell>
          <cell r="AN17" t="str">
            <v/>
          </cell>
        </row>
        <row r="19">
          <cell r="AN19" t="str">
            <v>69221189</v>
          </cell>
        </row>
        <row r="20">
          <cell r="E20" t="str">
            <v>Ing. Magda Cigánková Fialová</v>
          </cell>
          <cell r="AN20" t="str">
            <v/>
          </cell>
        </row>
      </sheetData>
      <sheetData sheetId="1"/>
      <sheetData sheetId="2">
        <row r="30">
          <cell r="J30">
            <v>170843.71</v>
          </cell>
        </row>
      </sheetData>
      <sheetData sheetId="3">
        <row r="30">
          <cell r="J30">
            <v>1998202.47</v>
          </cell>
        </row>
        <row r="33">
          <cell r="F33">
            <v>1998202.47</v>
          </cell>
          <cell r="J33">
            <v>419622.52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0">
          <cell r="P120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4"/>
  <sheetViews>
    <sheetView workbookViewId="0">
      <selection activeCell="AI43" sqref="AI43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hidden="1" customWidth="1"/>
    <col min="44" max="44" width="11.7109375" customWidth="1"/>
    <col min="45" max="47" width="22.140625" hidden="1" customWidth="1"/>
    <col min="48" max="49" width="18.5703125" hidden="1" customWidth="1"/>
    <col min="50" max="51" width="21.42578125" hidden="1" customWidth="1"/>
    <col min="52" max="52" width="18.5703125" hidden="1" customWidth="1"/>
    <col min="53" max="53" width="16.42578125" hidden="1" customWidth="1"/>
    <col min="54" max="54" width="21.42578125" hidden="1" customWidth="1"/>
    <col min="55" max="55" width="18.5703125" hidden="1" customWidth="1"/>
    <col min="56" max="56" width="16.42578125" hidden="1" customWidth="1"/>
    <col min="57" max="57" width="57" customWidth="1"/>
  </cols>
  <sheetData>
    <row r="1" spans="1:74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1:74" ht="36.950000000000003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2" t="s">
        <v>6</v>
      </c>
      <c r="BT2" s="2" t="s">
        <v>7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1:74" ht="24.95" customHeight="1">
      <c r="B4" s="6"/>
      <c r="C4" s="7"/>
      <c r="D4" s="8" t="s">
        <v>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5"/>
      <c r="AS4" s="9" t="s">
        <v>10</v>
      </c>
      <c r="BE4" s="10" t="s">
        <v>11</v>
      </c>
      <c r="BS4" s="2" t="s">
        <v>12</v>
      </c>
    </row>
    <row r="5" spans="1:74" ht="12" customHeight="1">
      <c r="B5" s="6"/>
      <c r="C5" s="7"/>
      <c r="D5" s="11" t="s">
        <v>13</v>
      </c>
      <c r="E5" s="7"/>
      <c r="F5" s="7"/>
      <c r="G5" s="7"/>
      <c r="H5" s="7"/>
      <c r="I5" s="7"/>
      <c r="J5" s="7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7"/>
      <c r="AQ5" s="7"/>
      <c r="AR5" s="5"/>
      <c r="BE5" s="289" t="s">
        <v>15</v>
      </c>
      <c r="BS5" s="2" t="s">
        <v>6</v>
      </c>
    </row>
    <row r="6" spans="1:74" ht="36.950000000000003" customHeight="1">
      <c r="B6" s="6"/>
      <c r="C6" s="7"/>
      <c r="D6" s="12" t="s">
        <v>16</v>
      </c>
      <c r="E6" s="7"/>
      <c r="F6" s="7"/>
      <c r="G6" s="7"/>
      <c r="H6" s="7"/>
      <c r="I6" s="7"/>
      <c r="J6" s="7"/>
      <c r="K6" s="292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7"/>
      <c r="AQ6" s="7"/>
      <c r="AR6" s="5"/>
      <c r="BE6" s="290"/>
      <c r="BS6" s="2" t="s">
        <v>6</v>
      </c>
    </row>
    <row r="7" spans="1:74" ht="12" customHeight="1">
      <c r="B7" s="6"/>
      <c r="C7" s="7"/>
      <c r="D7" s="13" t="s">
        <v>18</v>
      </c>
      <c r="E7" s="7"/>
      <c r="F7" s="7"/>
      <c r="G7" s="7"/>
      <c r="H7" s="7"/>
      <c r="I7" s="7"/>
      <c r="J7" s="7"/>
      <c r="K7" s="14" t="s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3" t="s">
        <v>19</v>
      </c>
      <c r="AL7" s="7"/>
      <c r="AM7" s="7"/>
      <c r="AN7" s="14" t="s">
        <v>1</v>
      </c>
      <c r="AO7" s="7"/>
      <c r="AP7" s="7"/>
      <c r="AQ7" s="7"/>
      <c r="AR7" s="5"/>
      <c r="BE7" s="290"/>
      <c r="BS7" s="2" t="s">
        <v>6</v>
      </c>
    </row>
    <row r="8" spans="1:74" ht="12" customHeight="1">
      <c r="B8" s="6"/>
      <c r="C8" s="7"/>
      <c r="D8" s="13" t="s">
        <v>20</v>
      </c>
      <c r="E8" s="7"/>
      <c r="F8" s="7"/>
      <c r="G8" s="7"/>
      <c r="H8" s="7"/>
      <c r="I8" s="7"/>
      <c r="J8" s="7"/>
      <c r="K8" s="14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 t="s">
        <v>22</v>
      </c>
      <c r="AL8" s="7"/>
      <c r="AM8" s="7"/>
      <c r="AN8" s="15" t="s">
        <v>23</v>
      </c>
      <c r="AO8" s="7"/>
      <c r="AP8" s="7"/>
      <c r="AQ8" s="7"/>
      <c r="AR8" s="5"/>
      <c r="BE8" s="290"/>
      <c r="BS8" s="2" t="s">
        <v>6</v>
      </c>
    </row>
    <row r="9" spans="1:74" ht="14.4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5"/>
      <c r="BE9" s="290"/>
      <c r="BS9" s="2" t="s">
        <v>6</v>
      </c>
    </row>
    <row r="10" spans="1:74" ht="12" customHeight="1">
      <c r="B10" s="6"/>
      <c r="C10" s="7"/>
      <c r="D10" s="13" t="s">
        <v>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3" t="s">
        <v>25</v>
      </c>
      <c r="AL10" s="7"/>
      <c r="AM10" s="7"/>
      <c r="AN10" s="14"/>
      <c r="AO10" s="7"/>
      <c r="AP10" s="7"/>
      <c r="AQ10" s="7"/>
      <c r="AR10" s="5"/>
      <c r="BE10" s="290"/>
      <c r="BS10" s="2" t="s">
        <v>6</v>
      </c>
    </row>
    <row r="11" spans="1:74" ht="18.399999999999999" customHeight="1">
      <c r="B11" s="6"/>
      <c r="C11" s="7"/>
      <c r="D11" s="7"/>
      <c r="E11" s="14" t="s">
        <v>216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3" t="s">
        <v>26</v>
      </c>
      <c r="AL11" s="7"/>
      <c r="AM11" s="7"/>
      <c r="AN11" s="14" t="s">
        <v>1</v>
      </c>
      <c r="AO11" s="7"/>
      <c r="AP11" s="7"/>
      <c r="AQ11" s="7"/>
      <c r="AR11" s="5"/>
      <c r="BE11" s="290"/>
      <c r="BS11" s="2" t="s">
        <v>6</v>
      </c>
    </row>
    <row r="12" spans="1:74" ht="6.9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5"/>
      <c r="BE12" s="290"/>
      <c r="BS12" s="2" t="s">
        <v>6</v>
      </c>
    </row>
    <row r="13" spans="1:74" ht="12" customHeight="1">
      <c r="B13" s="6"/>
      <c r="C13" s="7"/>
      <c r="D13" s="13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3" t="s">
        <v>25</v>
      </c>
      <c r="AL13" s="7"/>
      <c r="AM13" s="7"/>
      <c r="AN13" s="16"/>
      <c r="AO13" s="7"/>
      <c r="AP13" s="7"/>
      <c r="AQ13" s="7"/>
      <c r="AR13" s="5"/>
      <c r="BE13" s="290"/>
      <c r="BS13" s="2" t="s">
        <v>6</v>
      </c>
    </row>
    <row r="14" spans="1:74">
      <c r="B14" s="6"/>
      <c r="C14" s="7"/>
      <c r="D14" s="7"/>
      <c r="E14" s="293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13" t="s">
        <v>26</v>
      </c>
      <c r="AL14" s="7"/>
      <c r="AM14" s="7"/>
      <c r="AN14" s="16"/>
      <c r="AO14" s="7"/>
      <c r="AP14" s="7"/>
      <c r="AQ14" s="7"/>
      <c r="AR14" s="5"/>
      <c r="BE14" s="290"/>
      <c r="BS14" s="2" t="s">
        <v>6</v>
      </c>
    </row>
    <row r="15" spans="1:74" ht="6.9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5"/>
      <c r="BE15" s="290"/>
      <c r="BS15" s="2" t="s">
        <v>4</v>
      </c>
    </row>
    <row r="16" spans="1:74" ht="12" customHeight="1">
      <c r="B16" s="6"/>
      <c r="C16" s="7"/>
      <c r="D16" s="13" t="s">
        <v>29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3" t="s">
        <v>25</v>
      </c>
      <c r="AL16" s="7"/>
      <c r="AM16" s="7"/>
      <c r="AN16" s="14" t="s">
        <v>30</v>
      </c>
      <c r="AO16" s="7"/>
      <c r="AP16" s="7"/>
      <c r="AQ16" s="7"/>
      <c r="AR16" s="5"/>
      <c r="BE16" s="290"/>
      <c r="BS16" s="2" t="s">
        <v>4</v>
      </c>
    </row>
    <row r="17" spans="1:71" ht="18.399999999999999" customHeight="1">
      <c r="B17" s="6"/>
      <c r="C17" s="7"/>
      <c r="D17" s="7"/>
      <c r="E17" s="14" t="s">
        <v>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3" t="s">
        <v>26</v>
      </c>
      <c r="AL17" s="7"/>
      <c r="AM17" s="7"/>
      <c r="AN17" s="14" t="s">
        <v>1</v>
      </c>
      <c r="AO17" s="7"/>
      <c r="AP17" s="7"/>
      <c r="AQ17" s="7"/>
      <c r="AR17" s="5"/>
      <c r="BE17" s="290"/>
      <c r="BS17" s="2" t="s">
        <v>32</v>
      </c>
    </row>
    <row r="18" spans="1:71" ht="6.9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5"/>
      <c r="BE18" s="290"/>
      <c r="BS18" s="2" t="s">
        <v>6</v>
      </c>
    </row>
    <row r="19" spans="1:71" ht="12" customHeight="1">
      <c r="B19" s="6"/>
      <c r="C19" s="7"/>
      <c r="D19" s="13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3" t="s">
        <v>25</v>
      </c>
      <c r="AL19" s="7"/>
      <c r="AM19" s="7"/>
      <c r="AN19" s="14" t="s">
        <v>30</v>
      </c>
      <c r="AO19" s="7"/>
      <c r="AP19" s="7"/>
      <c r="AQ19" s="7"/>
      <c r="AR19" s="5"/>
      <c r="BE19" s="290"/>
      <c r="BS19" s="2" t="s">
        <v>6</v>
      </c>
    </row>
    <row r="20" spans="1:71" ht="18.399999999999999" customHeight="1">
      <c r="B20" s="6"/>
      <c r="C20" s="7"/>
      <c r="D20" s="7"/>
      <c r="E20" s="14" t="s">
        <v>31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3" t="s">
        <v>26</v>
      </c>
      <c r="AL20" s="7"/>
      <c r="AM20" s="7"/>
      <c r="AN20" s="14" t="s">
        <v>1</v>
      </c>
      <c r="AO20" s="7"/>
      <c r="AP20" s="7"/>
      <c r="AQ20" s="7"/>
      <c r="AR20" s="5"/>
      <c r="BE20" s="290"/>
      <c r="BS20" s="2" t="s">
        <v>32</v>
      </c>
    </row>
    <row r="21" spans="1:71" ht="6.9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5"/>
      <c r="BE21" s="290"/>
    </row>
    <row r="22" spans="1:71" ht="12" customHeight="1">
      <c r="B22" s="6"/>
      <c r="C22" s="7"/>
      <c r="D22" s="13" t="s">
        <v>34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5"/>
      <c r="BE22" s="290"/>
    </row>
    <row r="23" spans="1:71" ht="16.5" customHeight="1">
      <c r="B23" s="6"/>
      <c r="C23" s="7"/>
      <c r="D23" s="7"/>
      <c r="E23" s="295" t="s">
        <v>1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7"/>
      <c r="AP23" s="7"/>
      <c r="AQ23" s="7"/>
      <c r="AR23" s="5"/>
      <c r="BE23" s="290"/>
    </row>
    <row r="24" spans="1:71" ht="6.9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5"/>
      <c r="BE24" s="290"/>
    </row>
    <row r="25" spans="1:71" ht="6.95" customHeight="1">
      <c r="B25" s="6"/>
      <c r="C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7"/>
      <c r="AQ25" s="7"/>
      <c r="AR25" s="5"/>
      <c r="BE25" s="290"/>
    </row>
    <row r="26" spans="1:71" ht="14.45" customHeight="1">
      <c r="B26" s="6"/>
      <c r="C26" s="7"/>
      <c r="D26" s="18" t="s">
        <v>35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96">
        <f>ROUND(AG94,2)</f>
        <v>0</v>
      </c>
      <c r="AL26" s="288"/>
      <c r="AM26" s="288"/>
      <c r="AN26" s="288"/>
      <c r="AO26" s="288"/>
      <c r="AP26" s="7"/>
      <c r="AQ26" s="7"/>
      <c r="AR26" s="5"/>
      <c r="BE26" s="290"/>
    </row>
    <row r="27" spans="1:71" ht="14.45" customHeight="1">
      <c r="B27" s="6"/>
      <c r="C27" s="7"/>
      <c r="D27" s="18" t="s">
        <v>36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96">
        <f>ROUND(AG97, 2)</f>
        <v>0</v>
      </c>
      <c r="AL27" s="296"/>
      <c r="AM27" s="296"/>
      <c r="AN27" s="296"/>
      <c r="AO27" s="296"/>
      <c r="AP27" s="7"/>
      <c r="AQ27" s="7"/>
      <c r="AR27" s="5"/>
      <c r="BE27" s="290"/>
    </row>
    <row r="28" spans="1:71" s="23" customFormat="1" ht="6.95" customHeight="1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BE28" s="290"/>
    </row>
    <row r="29" spans="1:71" s="23" customFormat="1" ht="25.9" customHeight="1">
      <c r="A29" s="19"/>
      <c r="B29" s="20"/>
      <c r="C29" s="21"/>
      <c r="D29" s="24" t="s">
        <v>37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97">
        <f>ROUND(AK26 + AK27, 2)</f>
        <v>0</v>
      </c>
      <c r="AL29" s="298"/>
      <c r="AM29" s="298"/>
      <c r="AN29" s="298"/>
      <c r="AO29" s="298"/>
      <c r="AP29" s="21"/>
      <c r="AQ29" s="21"/>
      <c r="AR29" s="22"/>
      <c r="BE29" s="290"/>
    </row>
    <row r="30" spans="1:71" s="23" customFormat="1" ht="6.95" customHeight="1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BE30" s="290"/>
    </row>
    <row r="31" spans="1:71" s="23" customForma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85" t="s">
        <v>38</v>
      </c>
      <c r="M31" s="285"/>
      <c r="N31" s="285"/>
      <c r="O31" s="285"/>
      <c r="P31" s="285"/>
      <c r="Q31" s="21"/>
      <c r="R31" s="21"/>
      <c r="S31" s="21"/>
      <c r="T31" s="21"/>
      <c r="U31" s="21"/>
      <c r="V31" s="21"/>
      <c r="W31" s="285" t="s">
        <v>39</v>
      </c>
      <c r="X31" s="285"/>
      <c r="Y31" s="285"/>
      <c r="Z31" s="285"/>
      <c r="AA31" s="285"/>
      <c r="AB31" s="285"/>
      <c r="AC31" s="285"/>
      <c r="AD31" s="285"/>
      <c r="AE31" s="285"/>
      <c r="AF31" s="21"/>
      <c r="AG31" s="21"/>
      <c r="AH31" s="21"/>
      <c r="AI31" s="21"/>
      <c r="AJ31" s="21"/>
      <c r="AK31" s="285" t="s">
        <v>40</v>
      </c>
      <c r="AL31" s="285"/>
      <c r="AM31" s="285"/>
      <c r="AN31" s="285"/>
      <c r="AO31" s="285"/>
      <c r="AP31" s="21"/>
      <c r="AQ31" s="21"/>
      <c r="AR31" s="22"/>
      <c r="BE31" s="290"/>
    </row>
    <row r="32" spans="1:71" s="26" customFormat="1" ht="14.45" customHeight="1">
      <c r="B32" s="27"/>
      <c r="C32" s="28"/>
      <c r="D32" s="13" t="s">
        <v>41</v>
      </c>
      <c r="E32" s="28"/>
      <c r="F32" s="13" t="s">
        <v>42</v>
      </c>
      <c r="G32" s="28"/>
      <c r="H32" s="28"/>
      <c r="I32" s="28"/>
      <c r="J32" s="28"/>
      <c r="K32" s="28"/>
      <c r="L32" s="276">
        <v>0.21</v>
      </c>
      <c r="M32" s="277"/>
      <c r="N32" s="277"/>
      <c r="O32" s="277"/>
      <c r="P32" s="277"/>
      <c r="Q32" s="28"/>
      <c r="R32" s="28"/>
      <c r="S32" s="28"/>
      <c r="T32" s="28"/>
      <c r="U32" s="28"/>
      <c r="V32" s="28"/>
      <c r="W32" s="278">
        <f>AK29</f>
        <v>0</v>
      </c>
      <c r="X32" s="277"/>
      <c r="Y32" s="277"/>
      <c r="Z32" s="277"/>
      <c r="AA32" s="277"/>
      <c r="AB32" s="277"/>
      <c r="AC32" s="277"/>
      <c r="AD32" s="277"/>
      <c r="AE32" s="277"/>
      <c r="AF32" s="28"/>
      <c r="AG32" s="28"/>
      <c r="AH32" s="28"/>
      <c r="AI32" s="28"/>
      <c r="AJ32" s="28"/>
      <c r="AK32" s="278">
        <f>W32*0.21</f>
        <v>0</v>
      </c>
      <c r="AL32" s="277"/>
      <c r="AM32" s="277"/>
      <c r="AN32" s="277"/>
      <c r="AO32" s="277"/>
      <c r="AP32" s="28"/>
      <c r="AQ32" s="28"/>
      <c r="AR32" s="29"/>
      <c r="BE32" s="291"/>
    </row>
    <row r="33" spans="1:57" s="26" customFormat="1" ht="14.45" customHeight="1">
      <c r="B33" s="27"/>
      <c r="C33" s="28"/>
      <c r="D33" s="28"/>
      <c r="E33" s="28"/>
      <c r="F33" s="13" t="s">
        <v>43</v>
      </c>
      <c r="G33" s="28"/>
      <c r="H33" s="28"/>
      <c r="I33" s="28"/>
      <c r="J33" s="28"/>
      <c r="K33" s="28"/>
      <c r="L33" s="276">
        <v>0.15</v>
      </c>
      <c r="M33" s="277"/>
      <c r="N33" s="277"/>
      <c r="O33" s="277"/>
      <c r="P33" s="277"/>
      <c r="Q33" s="28"/>
      <c r="R33" s="28"/>
      <c r="S33" s="28"/>
      <c r="T33" s="28"/>
      <c r="U33" s="28"/>
      <c r="V33" s="28"/>
      <c r="W33" s="278">
        <f>ROUND(BA94 + SUM(CE97:CE101), 2)</f>
        <v>0</v>
      </c>
      <c r="X33" s="277"/>
      <c r="Y33" s="277"/>
      <c r="Z33" s="277"/>
      <c r="AA33" s="277"/>
      <c r="AB33" s="277"/>
      <c r="AC33" s="277"/>
      <c r="AD33" s="277"/>
      <c r="AE33" s="277"/>
      <c r="AF33" s="28"/>
      <c r="AG33" s="28"/>
      <c r="AH33" s="28"/>
      <c r="AI33" s="28"/>
      <c r="AJ33" s="28"/>
      <c r="AK33" s="278">
        <f>ROUND(AW94 + SUM(BZ97:BZ101), 2)</f>
        <v>0</v>
      </c>
      <c r="AL33" s="277"/>
      <c r="AM33" s="277"/>
      <c r="AN33" s="277"/>
      <c r="AO33" s="277"/>
      <c r="AP33" s="28"/>
      <c r="AQ33" s="28"/>
      <c r="AR33" s="29"/>
      <c r="BE33" s="291"/>
    </row>
    <row r="34" spans="1:57" s="26" customFormat="1" ht="14.45" hidden="1" customHeight="1">
      <c r="B34" s="27"/>
      <c r="C34" s="28"/>
      <c r="D34" s="28"/>
      <c r="E34" s="28"/>
      <c r="F34" s="13" t="s">
        <v>44</v>
      </c>
      <c r="G34" s="28"/>
      <c r="H34" s="28"/>
      <c r="I34" s="28"/>
      <c r="J34" s="28"/>
      <c r="K34" s="28"/>
      <c r="L34" s="276">
        <v>0.21</v>
      </c>
      <c r="M34" s="277"/>
      <c r="N34" s="277"/>
      <c r="O34" s="277"/>
      <c r="P34" s="277"/>
      <c r="Q34" s="28"/>
      <c r="R34" s="28"/>
      <c r="S34" s="28"/>
      <c r="T34" s="28"/>
      <c r="U34" s="28"/>
      <c r="V34" s="28"/>
      <c r="W34" s="278">
        <f>ROUND(BB94 + SUM(CF97:CF101), 2)</f>
        <v>0</v>
      </c>
      <c r="X34" s="277"/>
      <c r="Y34" s="277"/>
      <c r="Z34" s="277"/>
      <c r="AA34" s="277"/>
      <c r="AB34" s="277"/>
      <c r="AC34" s="277"/>
      <c r="AD34" s="277"/>
      <c r="AE34" s="277"/>
      <c r="AF34" s="28"/>
      <c r="AG34" s="28"/>
      <c r="AH34" s="28"/>
      <c r="AI34" s="28"/>
      <c r="AJ34" s="28"/>
      <c r="AK34" s="278">
        <v>0</v>
      </c>
      <c r="AL34" s="277"/>
      <c r="AM34" s="277"/>
      <c r="AN34" s="277"/>
      <c r="AO34" s="277"/>
      <c r="AP34" s="28"/>
      <c r="AQ34" s="28"/>
      <c r="AR34" s="29"/>
      <c r="BE34" s="291"/>
    </row>
    <row r="35" spans="1:57" s="26" customFormat="1" ht="14.45" hidden="1" customHeight="1">
      <c r="B35" s="27"/>
      <c r="C35" s="28"/>
      <c r="D35" s="28"/>
      <c r="E35" s="28"/>
      <c r="F35" s="13" t="s">
        <v>45</v>
      </c>
      <c r="G35" s="28"/>
      <c r="H35" s="28"/>
      <c r="I35" s="28"/>
      <c r="J35" s="28"/>
      <c r="K35" s="28"/>
      <c r="L35" s="276">
        <v>0.15</v>
      </c>
      <c r="M35" s="277"/>
      <c r="N35" s="277"/>
      <c r="O35" s="277"/>
      <c r="P35" s="277"/>
      <c r="Q35" s="28"/>
      <c r="R35" s="28"/>
      <c r="S35" s="28"/>
      <c r="T35" s="28"/>
      <c r="U35" s="28"/>
      <c r="V35" s="28"/>
      <c r="W35" s="278">
        <f>ROUND(BC94 + SUM(CG97:CG101), 2)</f>
        <v>0</v>
      </c>
      <c r="X35" s="277"/>
      <c r="Y35" s="277"/>
      <c r="Z35" s="277"/>
      <c r="AA35" s="277"/>
      <c r="AB35" s="277"/>
      <c r="AC35" s="277"/>
      <c r="AD35" s="277"/>
      <c r="AE35" s="277"/>
      <c r="AF35" s="28"/>
      <c r="AG35" s="28"/>
      <c r="AH35" s="28"/>
      <c r="AI35" s="28"/>
      <c r="AJ35" s="28"/>
      <c r="AK35" s="278">
        <v>0</v>
      </c>
      <c r="AL35" s="277"/>
      <c r="AM35" s="277"/>
      <c r="AN35" s="277"/>
      <c r="AO35" s="277"/>
      <c r="AP35" s="28"/>
      <c r="AQ35" s="28"/>
      <c r="AR35" s="29"/>
    </row>
    <row r="36" spans="1:57" s="26" customFormat="1" ht="14.45" hidden="1" customHeight="1">
      <c r="B36" s="27"/>
      <c r="C36" s="28"/>
      <c r="D36" s="28"/>
      <c r="E36" s="28"/>
      <c r="F36" s="13" t="s">
        <v>46</v>
      </c>
      <c r="G36" s="28"/>
      <c r="H36" s="28"/>
      <c r="I36" s="28"/>
      <c r="J36" s="28"/>
      <c r="K36" s="28"/>
      <c r="L36" s="276">
        <v>0</v>
      </c>
      <c r="M36" s="277"/>
      <c r="N36" s="277"/>
      <c r="O36" s="277"/>
      <c r="P36" s="277"/>
      <c r="Q36" s="28"/>
      <c r="R36" s="28"/>
      <c r="S36" s="28"/>
      <c r="T36" s="28"/>
      <c r="U36" s="28"/>
      <c r="V36" s="28"/>
      <c r="W36" s="278">
        <f>ROUND(BD94 + SUM(CH97:CH101), 2)</f>
        <v>0</v>
      </c>
      <c r="X36" s="277"/>
      <c r="Y36" s="277"/>
      <c r="Z36" s="277"/>
      <c r="AA36" s="277"/>
      <c r="AB36" s="277"/>
      <c r="AC36" s="277"/>
      <c r="AD36" s="277"/>
      <c r="AE36" s="277"/>
      <c r="AF36" s="28"/>
      <c r="AG36" s="28"/>
      <c r="AH36" s="28"/>
      <c r="AI36" s="28"/>
      <c r="AJ36" s="28"/>
      <c r="AK36" s="278">
        <v>0</v>
      </c>
      <c r="AL36" s="277"/>
      <c r="AM36" s="277"/>
      <c r="AN36" s="277"/>
      <c r="AO36" s="277"/>
      <c r="AP36" s="28"/>
      <c r="AQ36" s="28"/>
      <c r="AR36" s="29"/>
    </row>
    <row r="37" spans="1:57" s="23" customFormat="1" ht="6.95" customHeigh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19"/>
    </row>
    <row r="38" spans="1:57" s="23" customFormat="1" ht="25.9" customHeight="1">
      <c r="A38" s="19"/>
      <c r="B38" s="20"/>
      <c r="C38" s="30"/>
      <c r="D38" s="31" t="s">
        <v>47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 t="s">
        <v>48</v>
      </c>
      <c r="U38" s="32"/>
      <c r="V38" s="32"/>
      <c r="W38" s="32"/>
      <c r="X38" s="279" t="s">
        <v>49</v>
      </c>
      <c r="Y38" s="280"/>
      <c r="Z38" s="280"/>
      <c r="AA38" s="280"/>
      <c r="AB38" s="280"/>
      <c r="AC38" s="32"/>
      <c r="AD38" s="32"/>
      <c r="AE38" s="32"/>
      <c r="AF38" s="32"/>
      <c r="AG38" s="32"/>
      <c r="AH38" s="32"/>
      <c r="AI38" s="32"/>
      <c r="AJ38" s="32"/>
      <c r="AK38" s="281">
        <f>W32*1.21</f>
        <v>0</v>
      </c>
      <c r="AL38" s="280"/>
      <c r="AM38" s="280"/>
      <c r="AN38" s="280"/>
      <c r="AO38" s="282"/>
      <c r="AP38" s="30"/>
      <c r="AQ38" s="30"/>
      <c r="AR38" s="22"/>
      <c r="BE38" s="19"/>
    </row>
    <row r="39" spans="1:57" s="23" customFormat="1" ht="6.95" customHeight="1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2"/>
      <c r="BE39" s="19"/>
    </row>
    <row r="40" spans="1:57" s="23" customFormat="1" ht="14.45" customHeight="1">
      <c r="A40" s="19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BE40" s="19"/>
    </row>
    <row r="41" spans="1:57" ht="14.4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5"/>
    </row>
    <row r="42" spans="1:57" ht="14.4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5"/>
    </row>
    <row r="43" spans="1:57" ht="14.4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5"/>
    </row>
    <row r="44" spans="1:57" ht="14.4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5"/>
    </row>
    <row r="45" spans="1:57" ht="14.4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5"/>
    </row>
    <row r="46" spans="1:57" ht="14.45" customHeight="1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5"/>
    </row>
    <row r="47" spans="1:57" ht="14.4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5"/>
    </row>
    <row r="48" spans="1:57" ht="14.45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5"/>
    </row>
    <row r="49" spans="1:57" s="23" customFormat="1" ht="14.45" customHeight="1">
      <c r="B49" s="34"/>
      <c r="C49" s="35"/>
      <c r="D49" s="36" t="s">
        <v>50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51</v>
      </c>
      <c r="AI49" s="37"/>
      <c r="AJ49" s="37"/>
      <c r="AK49" s="37"/>
      <c r="AL49" s="37"/>
      <c r="AM49" s="37"/>
      <c r="AN49" s="37"/>
      <c r="AO49" s="37"/>
      <c r="AP49" s="35"/>
      <c r="AQ49" s="35"/>
      <c r="AR49" s="38"/>
    </row>
    <row r="50" spans="1:57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5"/>
    </row>
    <row r="51" spans="1:57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5"/>
    </row>
    <row r="52" spans="1:57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5"/>
    </row>
    <row r="53" spans="1:57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5"/>
    </row>
    <row r="54" spans="1:57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5"/>
    </row>
    <row r="55" spans="1:57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5"/>
    </row>
    <row r="56" spans="1:57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5"/>
    </row>
    <row r="57" spans="1:57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"/>
    </row>
    <row r="58" spans="1:57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5"/>
    </row>
    <row r="59" spans="1:57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5"/>
    </row>
    <row r="60" spans="1:57" s="23" customFormat="1">
      <c r="A60" s="19"/>
      <c r="B60" s="20"/>
      <c r="C60" s="21"/>
      <c r="D60" s="39" t="s">
        <v>52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9" t="s">
        <v>53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9" t="s">
        <v>52</v>
      </c>
      <c r="AI60" s="25"/>
      <c r="AJ60" s="25"/>
      <c r="AK60" s="25"/>
      <c r="AL60" s="25"/>
      <c r="AM60" s="39" t="s">
        <v>53</v>
      </c>
      <c r="AN60" s="25"/>
      <c r="AO60" s="25"/>
      <c r="AP60" s="21"/>
      <c r="AQ60" s="21"/>
      <c r="AR60" s="22"/>
      <c r="BE60" s="19"/>
    </row>
    <row r="61" spans="1:57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5"/>
    </row>
    <row r="62" spans="1:57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5"/>
    </row>
    <row r="63" spans="1:57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5"/>
    </row>
    <row r="64" spans="1:57" s="23" customFormat="1">
      <c r="A64" s="19"/>
      <c r="B64" s="20"/>
      <c r="C64" s="21"/>
      <c r="D64" s="36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6" t="s">
        <v>55</v>
      </c>
      <c r="AI64" s="40"/>
      <c r="AJ64" s="40"/>
      <c r="AK64" s="40"/>
      <c r="AL64" s="40"/>
      <c r="AM64" s="40"/>
      <c r="AN64" s="40"/>
      <c r="AO64" s="40"/>
      <c r="AP64" s="21"/>
      <c r="AQ64" s="21"/>
      <c r="AR64" s="22"/>
      <c r="BE64" s="19"/>
    </row>
    <row r="65" spans="1:57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5"/>
    </row>
    <row r="66" spans="1:57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5"/>
    </row>
    <row r="67" spans="1:57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5"/>
    </row>
    <row r="68" spans="1:57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5"/>
    </row>
    <row r="69" spans="1:57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5"/>
    </row>
    <row r="70" spans="1:57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5"/>
    </row>
    <row r="71" spans="1:57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5"/>
    </row>
    <row r="72" spans="1:57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5"/>
    </row>
    <row r="73" spans="1:57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5"/>
    </row>
    <row r="74" spans="1:57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5"/>
    </row>
    <row r="75" spans="1:57" s="23" customFormat="1">
      <c r="A75" s="19"/>
      <c r="B75" s="20"/>
      <c r="C75" s="21"/>
      <c r="D75" s="39" t="s">
        <v>52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9" t="s">
        <v>53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9" t="s">
        <v>52</v>
      </c>
      <c r="AI75" s="25"/>
      <c r="AJ75" s="25"/>
      <c r="AK75" s="25"/>
      <c r="AL75" s="25"/>
      <c r="AM75" s="39" t="s">
        <v>53</v>
      </c>
      <c r="AN75" s="25"/>
      <c r="AO75" s="25"/>
      <c r="AP75" s="21"/>
      <c r="AQ75" s="21"/>
      <c r="AR75" s="22"/>
      <c r="BE75" s="19"/>
    </row>
    <row r="76" spans="1:57" s="23" customFormat="1">
      <c r="A76" s="19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19"/>
    </row>
    <row r="77" spans="1:57" s="23" customFormat="1" ht="6.95" customHeight="1">
      <c r="A77" s="19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2"/>
      <c r="BE77" s="19"/>
    </row>
    <row r="81" spans="1:91" s="23" customFormat="1" ht="6.95" customHeight="1">
      <c r="A81" s="19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2"/>
      <c r="BE81" s="19"/>
    </row>
    <row r="82" spans="1:91" s="23" customFormat="1" ht="24.95" customHeight="1">
      <c r="A82" s="19"/>
      <c r="B82" s="20"/>
      <c r="C82" s="8" t="s">
        <v>56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19"/>
    </row>
    <row r="83" spans="1:91" s="23" customFormat="1" ht="6.95" customHeight="1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19"/>
    </row>
    <row r="84" spans="1:91" s="45" customFormat="1" ht="12" customHeight="1">
      <c r="B84" s="46"/>
      <c r="C84" s="13" t="s">
        <v>13</v>
      </c>
      <c r="D84" s="47"/>
      <c r="E84" s="47"/>
      <c r="F84" s="47"/>
      <c r="G84" s="47"/>
      <c r="H84" s="47"/>
      <c r="I84" s="47"/>
      <c r="J84" s="47"/>
      <c r="K84" s="47"/>
      <c r="L84" s="47" t="str">
        <f>K5</f>
        <v>2020-24</v>
      </c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</row>
    <row r="85" spans="1:91" s="49" customFormat="1" ht="36.950000000000003" customHeight="1">
      <c r="B85" s="50"/>
      <c r="C85" s="51" t="s">
        <v>16</v>
      </c>
      <c r="D85" s="52"/>
      <c r="E85" s="52"/>
      <c r="F85" s="52"/>
      <c r="G85" s="52"/>
      <c r="H85" s="52"/>
      <c r="I85" s="52"/>
      <c r="J85" s="52"/>
      <c r="K85" s="52"/>
      <c r="L85" s="283" t="str">
        <f>K6</f>
        <v>ČERNÁ LOUKA - I.ETAPA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52"/>
      <c r="AQ85" s="52"/>
      <c r="AR85" s="53"/>
    </row>
    <row r="86" spans="1:91" s="23" customFormat="1" ht="6.95" customHeight="1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19"/>
    </row>
    <row r="87" spans="1:91" s="23" customFormat="1" ht="12" customHeight="1">
      <c r="A87" s="19"/>
      <c r="B87" s="20"/>
      <c r="C87" s="13" t="s">
        <v>20</v>
      </c>
      <c r="D87" s="21"/>
      <c r="E87" s="21"/>
      <c r="F87" s="21"/>
      <c r="G87" s="21"/>
      <c r="H87" s="21"/>
      <c r="I87" s="21"/>
      <c r="J87" s="21"/>
      <c r="K87" s="21"/>
      <c r="L87" s="54" t="str">
        <f>IF(K8="","",K8)</f>
        <v>k.ú.Moravská Ostrava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3" t="s">
        <v>22</v>
      </c>
      <c r="AJ87" s="21"/>
      <c r="AK87" s="21"/>
      <c r="AL87" s="21"/>
      <c r="AM87" s="262" t="str">
        <f>IF(AN8= "","",AN8)</f>
        <v>5. 11. 2020</v>
      </c>
      <c r="AN87" s="262"/>
      <c r="AO87" s="21"/>
      <c r="AP87" s="21"/>
      <c r="AQ87" s="21"/>
      <c r="AR87" s="22"/>
      <c r="BE87" s="19"/>
    </row>
    <row r="88" spans="1:91" s="23" customFormat="1" ht="6.95" customHeight="1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19"/>
    </row>
    <row r="89" spans="1:91" s="23" customFormat="1" ht="25.7" customHeight="1">
      <c r="A89" s="19"/>
      <c r="B89" s="20"/>
      <c r="C89" s="13" t="s">
        <v>24</v>
      </c>
      <c r="D89" s="21"/>
      <c r="E89" s="21"/>
      <c r="F89" s="21"/>
      <c r="G89" s="21"/>
      <c r="H89" s="21"/>
      <c r="I89" s="21"/>
      <c r="J89" s="21"/>
      <c r="K89" s="21"/>
      <c r="L89" s="47" t="s">
        <v>28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3" t="s">
        <v>29</v>
      </c>
      <c r="AJ89" s="21"/>
      <c r="AK89" s="21"/>
      <c r="AL89" s="21"/>
      <c r="AM89" s="263" t="str">
        <f>IF(E17="","",E17)</f>
        <v>Ing. Magda Cigánková Fialová</v>
      </c>
      <c r="AN89" s="264"/>
      <c r="AO89" s="264"/>
      <c r="AP89" s="264"/>
      <c r="AQ89" s="21"/>
      <c r="AR89" s="22"/>
      <c r="AS89" s="265" t="s">
        <v>57</v>
      </c>
      <c r="AT89" s="26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19"/>
    </row>
    <row r="90" spans="1:91" s="23" customFormat="1" ht="25.7" customHeight="1">
      <c r="A90" s="19"/>
      <c r="B90" s="20"/>
      <c r="C90" s="13" t="s">
        <v>27</v>
      </c>
      <c r="D90" s="21"/>
      <c r="E90" s="21"/>
      <c r="F90" s="21"/>
      <c r="G90" s="21"/>
      <c r="H90" s="21"/>
      <c r="I90" s="21"/>
      <c r="J90" s="21"/>
      <c r="K90" s="21"/>
      <c r="L90" s="47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3" t="s">
        <v>33</v>
      </c>
      <c r="AJ90" s="21"/>
      <c r="AK90" s="21"/>
      <c r="AL90" s="21"/>
      <c r="AM90" s="263" t="str">
        <f>IF(E20="","",E20)</f>
        <v>Ing. Magda Cigánková Fialová</v>
      </c>
      <c r="AN90" s="264"/>
      <c r="AO90" s="264"/>
      <c r="AP90" s="264"/>
      <c r="AQ90" s="21"/>
      <c r="AR90" s="22"/>
      <c r="AS90" s="267"/>
      <c r="AT90" s="26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19"/>
    </row>
    <row r="91" spans="1:91" s="23" customFormat="1" ht="10.9" customHeight="1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269"/>
      <c r="AT91" s="27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19"/>
    </row>
    <row r="92" spans="1:91" s="23" customFormat="1" ht="29.25" customHeight="1">
      <c r="A92" s="19"/>
      <c r="B92" s="20"/>
      <c r="C92" s="271" t="s">
        <v>58</v>
      </c>
      <c r="D92" s="272"/>
      <c r="E92" s="272"/>
      <c r="F92" s="272"/>
      <c r="G92" s="272"/>
      <c r="H92" s="61"/>
      <c r="I92" s="273" t="s">
        <v>59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4" t="s">
        <v>60</v>
      </c>
      <c r="AH92" s="272"/>
      <c r="AI92" s="272"/>
      <c r="AJ92" s="272"/>
      <c r="AK92" s="272"/>
      <c r="AL92" s="272"/>
      <c r="AM92" s="272"/>
      <c r="AN92" s="273" t="s">
        <v>61</v>
      </c>
      <c r="AO92" s="272"/>
      <c r="AP92" s="275"/>
      <c r="AQ92" s="62" t="s">
        <v>62</v>
      </c>
      <c r="AR92" s="22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19"/>
    </row>
    <row r="93" spans="1:91" s="23" customFormat="1" ht="10.9" customHeight="1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19"/>
    </row>
    <row r="94" spans="1:91" s="69" customFormat="1" ht="32.450000000000003" customHeight="1">
      <c r="B94" s="70"/>
      <c r="C94" s="71" t="s">
        <v>75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61">
        <f>'02 - SO 02 Bourací práce'!J120</f>
        <v>0</v>
      </c>
      <c r="AH94" s="261"/>
      <c r="AI94" s="261"/>
      <c r="AJ94" s="261"/>
      <c r="AK94" s="261"/>
      <c r="AL94" s="261"/>
      <c r="AM94" s="261"/>
      <c r="AN94" s="257">
        <f>AG94*1.21</f>
        <v>0</v>
      </c>
      <c r="AO94" s="257"/>
      <c r="AP94" s="257"/>
      <c r="AQ94" s="73" t="s">
        <v>1</v>
      </c>
      <c r="AR94" s="74"/>
      <c r="AS94" s="75">
        <f>ROUND(SUM(AS95:AS95),2)</f>
        <v>0</v>
      </c>
      <c r="AT94" s="76">
        <f t="shared" ref="AT94:AT95" si="0">ROUND(SUM(AV94:AW94),2)</f>
        <v>419622.52</v>
      </c>
      <c r="AU94" s="77">
        <f>ROUND(SUM(AU95:AU95),5)</f>
        <v>0</v>
      </c>
      <c r="AV94" s="76">
        <f>ROUND(AZ94*L32,2)</f>
        <v>419622.52</v>
      </c>
      <c r="AW94" s="76">
        <f>ROUND(BA94*L33,2)</f>
        <v>0</v>
      </c>
      <c r="AX94" s="76">
        <f>ROUND(BB94*L32,2)</f>
        <v>0</v>
      </c>
      <c r="AY94" s="76">
        <f>ROUND(BC94*L33,2)</f>
        <v>0</v>
      </c>
      <c r="AZ94" s="76">
        <f>ROUND(SUM(AZ95:AZ95),2)</f>
        <v>1998202.47</v>
      </c>
      <c r="BA94" s="76">
        <f>ROUND(SUM(BA95:BA95),2)</f>
        <v>0</v>
      </c>
      <c r="BB94" s="76">
        <f>ROUND(SUM(BB95:BB95),2)</f>
        <v>0</v>
      </c>
      <c r="BC94" s="76">
        <f>ROUND(SUM(BC95:BC95),2)</f>
        <v>0</v>
      </c>
      <c r="BD94" s="78">
        <f>ROUND(SUM(BD95:BD95),2)</f>
        <v>0</v>
      </c>
      <c r="BS94" s="79" t="s">
        <v>76</v>
      </c>
      <c r="BT94" s="79" t="s">
        <v>77</v>
      </c>
      <c r="BU94" s="80" t="s">
        <v>78</v>
      </c>
      <c r="BV94" s="79" t="s">
        <v>79</v>
      </c>
      <c r="BW94" s="79" t="s">
        <v>5</v>
      </c>
      <c r="BX94" s="79" t="s">
        <v>80</v>
      </c>
      <c r="CL94" s="79" t="s">
        <v>1</v>
      </c>
    </row>
    <row r="95" spans="1:91" s="91" customFormat="1" ht="16.5" customHeight="1">
      <c r="A95" s="81" t="s">
        <v>81</v>
      </c>
      <c r="B95" s="82"/>
      <c r="C95" s="83"/>
      <c r="D95" s="258" t="s">
        <v>85</v>
      </c>
      <c r="E95" s="258"/>
      <c r="F95" s="258"/>
      <c r="G95" s="258"/>
      <c r="H95" s="258"/>
      <c r="I95" s="84"/>
      <c r="J95" s="258" t="s">
        <v>86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9">
        <f>AG94</f>
        <v>0</v>
      </c>
      <c r="AH95" s="260"/>
      <c r="AI95" s="260"/>
      <c r="AJ95" s="260"/>
      <c r="AK95" s="260"/>
      <c r="AL95" s="260"/>
      <c r="AM95" s="260"/>
      <c r="AN95" s="259">
        <f>AN94</f>
        <v>0</v>
      </c>
      <c r="AO95" s="260"/>
      <c r="AP95" s="260"/>
      <c r="AQ95" s="85" t="s">
        <v>82</v>
      </c>
      <c r="AR95" s="86"/>
      <c r="AS95" s="87">
        <v>0</v>
      </c>
      <c r="AT95" s="88">
        <f t="shared" si="0"/>
        <v>419622.52</v>
      </c>
      <c r="AU95" s="89">
        <f>'[1]02 - SO 02 Bourací práce'!P120</f>
        <v>0</v>
      </c>
      <c r="AV95" s="88">
        <f>'[1]02 - SO 02 Bourací práce'!J33</f>
        <v>419622.52</v>
      </c>
      <c r="AW95" s="88">
        <f>'[1]02 - SO 02 Bourací práce'!J34</f>
        <v>0</v>
      </c>
      <c r="AX95" s="88">
        <f>'[1]02 - SO 02 Bourací práce'!J35</f>
        <v>0</v>
      </c>
      <c r="AY95" s="88">
        <f>'[1]02 - SO 02 Bourací práce'!J36</f>
        <v>0</v>
      </c>
      <c r="AZ95" s="88">
        <f>'[1]02 - SO 02 Bourací práce'!F33</f>
        <v>1998202.47</v>
      </c>
      <c r="BA95" s="88">
        <f>'[1]02 - SO 02 Bourací práce'!F34</f>
        <v>0</v>
      </c>
      <c r="BB95" s="88">
        <f>'[1]02 - SO 02 Bourací práce'!F35</f>
        <v>0</v>
      </c>
      <c r="BC95" s="88">
        <f>'[1]02 - SO 02 Bourací práce'!F36</f>
        <v>0</v>
      </c>
      <c r="BD95" s="90">
        <f>'[1]02 - SO 02 Bourací práce'!F37</f>
        <v>0</v>
      </c>
      <c r="BT95" s="92" t="s">
        <v>83</v>
      </c>
      <c r="BV95" s="92" t="s">
        <v>79</v>
      </c>
      <c r="BW95" s="92" t="s">
        <v>87</v>
      </c>
      <c r="BX95" s="92" t="s">
        <v>5</v>
      </c>
      <c r="CL95" s="92" t="s">
        <v>1</v>
      </c>
      <c r="CM95" s="92" t="s">
        <v>84</v>
      </c>
    </row>
    <row r="96" spans="1:91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5"/>
    </row>
    <row r="97" spans="1:89" s="23" customFormat="1" ht="30" customHeight="1">
      <c r="A97" s="19"/>
      <c r="B97" s="20"/>
      <c r="C97" s="71" t="s">
        <v>88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57">
        <f>ROUND(SUM(AG98:AG101), 2)</f>
        <v>0</v>
      </c>
      <c r="AH97" s="257"/>
      <c r="AI97" s="257"/>
      <c r="AJ97" s="257"/>
      <c r="AK97" s="257"/>
      <c r="AL97" s="257"/>
      <c r="AM97" s="257"/>
      <c r="AN97" s="257">
        <f>ROUND(SUM(AN98:AN101), 2)</f>
        <v>0</v>
      </c>
      <c r="AO97" s="257"/>
      <c r="AP97" s="257"/>
      <c r="AQ97" s="93"/>
      <c r="AR97" s="22"/>
      <c r="AS97" s="63" t="s">
        <v>89</v>
      </c>
      <c r="AT97" s="64" t="s">
        <v>90</v>
      </c>
      <c r="AU97" s="64" t="s">
        <v>41</v>
      </c>
      <c r="AV97" s="65" t="s">
        <v>64</v>
      </c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89" s="23" customFormat="1" ht="19.899999999999999" customHeight="1">
      <c r="A98" s="19"/>
      <c r="B98" s="20"/>
      <c r="C98" s="21"/>
      <c r="D98" s="254" t="s">
        <v>91</v>
      </c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1"/>
      <c r="AD98" s="21"/>
      <c r="AE98" s="21"/>
      <c r="AF98" s="21"/>
      <c r="AG98" s="255">
        <f>ROUND(AG94 * AS98, 2)</f>
        <v>0</v>
      </c>
      <c r="AH98" s="256"/>
      <c r="AI98" s="256"/>
      <c r="AJ98" s="256"/>
      <c r="AK98" s="256"/>
      <c r="AL98" s="256"/>
      <c r="AM98" s="256"/>
      <c r="AN98" s="256">
        <f>ROUND(AG98 + AV98, 2)</f>
        <v>0</v>
      </c>
      <c r="AO98" s="256"/>
      <c r="AP98" s="256"/>
      <c r="AQ98" s="21"/>
      <c r="AR98" s="22"/>
      <c r="AS98" s="94">
        <v>0</v>
      </c>
      <c r="AT98" s="95" t="s">
        <v>92</v>
      </c>
      <c r="AU98" s="95" t="s">
        <v>42</v>
      </c>
      <c r="AV98" s="96">
        <f>ROUND(IF(AU98="základní",AG98*L32,IF(AU98="snížená",AG98*L33,0)), 2)</f>
        <v>0</v>
      </c>
      <c r="AW98" s="19"/>
      <c r="AX98" s="19"/>
      <c r="AY98" s="19"/>
      <c r="AZ98" s="19"/>
      <c r="BA98" s="19"/>
      <c r="BB98" s="19"/>
      <c r="BC98" s="19"/>
      <c r="BD98" s="19"/>
      <c r="BE98" s="19"/>
      <c r="BV98" s="2" t="s">
        <v>93</v>
      </c>
      <c r="BY98" s="97">
        <f>IF(AU98="základní",AV98,0)</f>
        <v>0</v>
      </c>
      <c r="BZ98" s="97">
        <f>IF(AU98="snížená",AV98,0)</f>
        <v>0</v>
      </c>
      <c r="CA98" s="97">
        <v>0</v>
      </c>
      <c r="CB98" s="97">
        <v>0</v>
      </c>
      <c r="CC98" s="97">
        <v>0</v>
      </c>
      <c r="CD98" s="97">
        <f>IF(AU98="základní",AG98,0)</f>
        <v>0</v>
      </c>
      <c r="CE98" s="97">
        <f>IF(AU98="snížená",AG98,0)</f>
        <v>0</v>
      </c>
      <c r="CF98" s="97">
        <f>IF(AU98="zákl. přenesená",AG98,0)</f>
        <v>0</v>
      </c>
      <c r="CG98" s="97">
        <f>IF(AU98="sníž. přenesená",AG98,0)</f>
        <v>0</v>
      </c>
      <c r="CH98" s="97">
        <f>IF(AU98="nulová",AG98,0)</f>
        <v>0</v>
      </c>
      <c r="CI98" s="2">
        <f>IF(AU98="základní",1,IF(AU98="snížená",2,IF(AU98="zákl. přenesená",4,IF(AU98="sníž. přenesená",5,3))))</f>
        <v>1</v>
      </c>
      <c r="CJ98" s="2">
        <f>IF(AT98="stavební čast",1,IF(AT98="investiční čast",2,3))</f>
        <v>1</v>
      </c>
      <c r="CK98" s="2" t="str">
        <f>IF(D98="Vyplň vlastní","","x")</f>
        <v>x</v>
      </c>
    </row>
    <row r="99" spans="1:89" s="23" customFormat="1" ht="19.899999999999999" customHeight="1">
      <c r="A99" s="19"/>
      <c r="B99" s="20"/>
      <c r="C99" s="21"/>
      <c r="D99" s="253" t="s">
        <v>94</v>
      </c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1"/>
      <c r="AD99" s="21"/>
      <c r="AE99" s="21"/>
      <c r="AF99" s="21"/>
      <c r="AG99" s="255">
        <f>ROUND(AG94 * AS99, 2)</f>
        <v>0</v>
      </c>
      <c r="AH99" s="256"/>
      <c r="AI99" s="256"/>
      <c r="AJ99" s="256"/>
      <c r="AK99" s="256"/>
      <c r="AL99" s="256"/>
      <c r="AM99" s="256"/>
      <c r="AN99" s="256">
        <f>ROUND(AG99 + AV99, 2)</f>
        <v>0</v>
      </c>
      <c r="AO99" s="256"/>
      <c r="AP99" s="256"/>
      <c r="AQ99" s="21"/>
      <c r="AR99" s="22"/>
      <c r="AS99" s="94">
        <v>0</v>
      </c>
      <c r="AT99" s="95" t="s">
        <v>92</v>
      </c>
      <c r="AU99" s="95" t="s">
        <v>42</v>
      </c>
      <c r="AV99" s="96">
        <f>ROUND(IF(AU99="základní",AG99*L32,IF(AU99="snížená",AG99*L33,0)), 2)</f>
        <v>0</v>
      </c>
      <c r="AW99" s="19"/>
      <c r="AX99" s="19"/>
      <c r="AY99" s="19"/>
      <c r="AZ99" s="19"/>
      <c r="BA99" s="19"/>
      <c r="BB99" s="19"/>
      <c r="BC99" s="19"/>
      <c r="BD99" s="19"/>
      <c r="BE99" s="19"/>
      <c r="BV99" s="2" t="s">
        <v>95</v>
      </c>
      <c r="BY99" s="97">
        <f>IF(AU99="základní",AV99,0)</f>
        <v>0</v>
      </c>
      <c r="BZ99" s="97">
        <f>IF(AU99="snížená",AV99,0)</f>
        <v>0</v>
      </c>
      <c r="CA99" s="97">
        <v>0</v>
      </c>
      <c r="CB99" s="97">
        <v>0</v>
      </c>
      <c r="CC99" s="97">
        <v>0</v>
      </c>
      <c r="CD99" s="97">
        <f>IF(AU99="základní",AG99,0)</f>
        <v>0</v>
      </c>
      <c r="CE99" s="97">
        <f>IF(AU99="snížená",AG99,0)</f>
        <v>0</v>
      </c>
      <c r="CF99" s="97">
        <f>IF(AU99="zákl. přenesená",AG99,0)</f>
        <v>0</v>
      </c>
      <c r="CG99" s="97">
        <f>IF(AU99="sníž. přenesená",AG99,0)</f>
        <v>0</v>
      </c>
      <c r="CH99" s="97">
        <f>IF(AU99="nulová",AG99,0)</f>
        <v>0</v>
      </c>
      <c r="CI99" s="2">
        <f>IF(AU99="základní",1,IF(AU99="snížená",2,IF(AU99="zákl. přenesená",4,IF(AU99="sníž. přenesená",5,3))))</f>
        <v>1</v>
      </c>
      <c r="CJ99" s="2">
        <f>IF(AT99="stavební čast",1,IF(AT99="investiční čast",2,3))</f>
        <v>1</v>
      </c>
      <c r="CK99" s="2" t="str">
        <f>IF(D99="Vyplň vlastní","","x")</f>
        <v/>
      </c>
    </row>
    <row r="100" spans="1:89" s="23" customFormat="1" ht="19.899999999999999" customHeight="1">
      <c r="A100" s="19"/>
      <c r="B100" s="20"/>
      <c r="C100" s="21"/>
      <c r="D100" s="253" t="s">
        <v>94</v>
      </c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1"/>
      <c r="AD100" s="21"/>
      <c r="AE100" s="21"/>
      <c r="AF100" s="21"/>
      <c r="AG100" s="255">
        <f>ROUND(AG94 * AS100, 2)</f>
        <v>0</v>
      </c>
      <c r="AH100" s="256"/>
      <c r="AI100" s="256"/>
      <c r="AJ100" s="256"/>
      <c r="AK100" s="256"/>
      <c r="AL100" s="256"/>
      <c r="AM100" s="256"/>
      <c r="AN100" s="256">
        <f>ROUND(AG100 + AV100, 2)</f>
        <v>0</v>
      </c>
      <c r="AO100" s="256"/>
      <c r="AP100" s="256"/>
      <c r="AQ100" s="21"/>
      <c r="AR100" s="22"/>
      <c r="AS100" s="94">
        <v>0</v>
      </c>
      <c r="AT100" s="95" t="s">
        <v>92</v>
      </c>
      <c r="AU100" s="95" t="s">
        <v>42</v>
      </c>
      <c r="AV100" s="96">
        <f>ROUND(IF(AU100="základní",AG100*L32,IF(AU100="snížená",AG100*L33,0)), 2)</f>
        <v>0</v>
      </c>
      <c r="AW100" s="19"/>
      <c r="AX100" s="19"/>
      <c r="AY100" s="19"/>
      <c r="AZ100" s="19"/>
      <c r="BA100" s="19"/>
      <c r="BB100" s="19"/>
      <c r="BC100" s="19"/>
      <c r="BD100" s="19"/>
      <c r="BE100" s="19"/>
      <c r="BV100" s="2" t="s">
        <v>95</v>
      </c>
      <c r="BY100" s="97">
        <f>IF(AU100="základní",AV100,0)</f>
        <v>0</v>
      </c>
      <c r="BZ100" s="97">
        <f>IF(AU100="snížená",AV100,0)</f>
        <v>0</v>
      </c>
      <c r="CA100" s="97">
        <v>0</v>
      </c>
      <c r="CB100" s="97">
        <v>0</v>
      </c>
      <c r="CC100" s="97">
        <v>0</v>
      </c>
      <c r="CD100" s="97">
        <f>IF(AU100="základní",AG100,0)</f>
        <v>0</v>
      </c>
      <c r="CE100" s="97">
        <f>IF(AU100="snížená",AG100,0)</f>
        <v>0</v>
      </c>
      <c r="CF100" s="97">
        <f>IF(AU100="zákl. přenesená",AG100,0)</f>
        <v>0</v>
      </c>
      <c r="CG100" s="97">
        <f>IF(AU100="sníž. přenesená",AG100,0)</f>
        <v>0</v>
      </c>
      <c r="CH100" s="97">
        <f>IF(AU100="nulová",AG100,0)</f>
        <v>0</v>
      </c>
      <c r="CI100" s="2">
        <f>IF(AU100="základní",1,IF(AU100="snížená",2,IF(AU100="zákl. přenesená",4,IF(AU100="sníž. přenesená",5,3))))</f>
        <v>1</v>
      </c>
      <c r="CJ100" s="2">
        <f>IF(AT100="stavební čast",1,IF(AT100="investiční čast",2,3))</f>
        <v>1</v>
      </c>
      <c r="CK100" s="2" t="str">
        <f>IF(D100="Vyplň vlastní","","x")</f>
        <v/>
      </c>
    </row>
    <row r="101" spans="1:89" s="23" customFormat="1" ht="19.899999999999999" customHeight="1">
      <c r="A101" s="19"/>
      <c r="B101" s="20"/>
      <c r="C101" s="21"/>
      <c r="D101" s="253" t="s">
        <v>94</v>
      </c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1"/>
      <c r="AD101" s="21"/>
      <c r="AE101" s="21"/>
      <c r="AF101" s="21"/>
      <c r="AG101" s="255">
        <f>ROUND(AG94 * AS101, 2)</f>
        <v>0</v>
      </c>
      <c r="AH101" s="256"/>
      <c r="AI101" s="256"/>
      <c r="AJ101" s="256"/>
      <c r="AK101" s="256"/>
      <c r="AL101" s="256"/>
      <c r="AM101" s="256"/>
      <c r="AN101" s="256">
        <f>ROUND(AG101 + AV101, 2)</f>
        <v>0</v>
      </c>
      <c r="AO101" s="256"/>
      <c r="AP101" s="256"/>
      <c r="AQ101" s="21"/>
      <c r="AR101" s="22"/>
      <c r="AS101" s="98">
        <v>0</v>
      </c>
      <c r="AT101" s="99" t="s">
        <v>92</v>
      </c>
      <c r="AU101" s="99" t="s">
        <v>42</v>
      </c>
      <c r="AV101" s="100">
        <f>ROUND(IF(AU101="základní",AG101*L32,IF(AU101="snížená",AG101*L33,0)), 2)</f>
        <v>0</v>
      </c>
      <c r="AW101" s="19"/>
      <c r="AX101" s="19"/>
      <c r="AY101" s="19"/>
      <c r="AZ101" s="19"/>
      <c r="BA101" s="19"/>
      <c r="BB101" s="19"/>
      <c r="BC101" s="19"/>
      <c r="BD101" s="19"/>
      <c r="BE101" s="19"/>
      <c r="BV101" s="2" t="s">
        <v>95</v>
      </c>
      <c r="BY101" s="97">
        <f>IF(AU101="základní",AV101,0)</f>
        <v>0</v>
      </c>
      <c r="BZ101" s="97">
        <f>IF(AU101="snížená",AV101,0)</f>
        <v>0</v>
      </c>
      <c r="CA101" s="97">
        <v>0</v>
      </c>
      <c r="CB101" s="97">
        <v>0</v>
      </c>
      <c r="CC101" s="97">
        <v>0</v>
      </c>
      <c r="CD101" s="97">
        <f>IF(AU101="základní",AG101,0)</f>
        <v>0</v>
      </c>
      <c r="CE101" s="97">
        <f>IF(AU101="snížená",AG101,0)</f>
        <v>0</v>
      </c>
      <c r="CF101" s="97">
        <f>IF(AU101="zákl. přenesená",AG101,0)</f>
        <v>0</v>
      </c>
      <c r="CG101" s="97">
        <f>IF(AU101="sníž. přenesená",AG101,0)</f>
        <v>0</v>
      </c>
      <c r="CH101" s="97">
        <f>IF(AU101="nulová",AG101,0)</f>
        <v>0</v>
      </c>
      <c r="CI101" s="2">
        <f>IF(AU101="základní",1,IF(AU101="snížená",2,IF(AU101="zákl. přenesená",4,IF(AU101="sníž. přenesená",5,3))))</f>
        <v>1</v>
      </c>
      <c r="CJ101" s="2">
        <f>IF(AT101="stavební čast",1,IF(AT101="investiční čast",2,3))</f>
        <v>1</v>
      </c>
      <c r="CK101" s="2" t="str">
        <f>IF(D101="Vyplň vlastní","","x")</f>
        <v/>
      </c>
    </row>
    <row r="102" spans="1:89" s="23" customFormat="1" ht="10.9" customHeight="1">
      <c r="A102" s="19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2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89" s="23" customFormat="1" ht="30" customHeight="1">
      <c r="A103" s="19"/>
      <c r="B103" s="20"/>
      <c r="C103" s="101" t="s">
        <v>96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252">
        <f>ROUND(AG94 + AG97, 2)</f>
        <v>0</v>
      </c>
      <c r="AH103" s="252"/>
      <c r="AI103" s="252"/>
      <c r="AJ103" s="252"/>
      <c r="AK103" s="252"/>
      <c r="AL103" s="252"/>
      <c r="AM103" s="252"/>
      <c r="AN103" s="252">
        <f>ROUND(AN94 + AN97, 2)</f>
        <v>0</v>
      </c>
      <c r="AO103" s="252"/>
      <c r="AP103" s="252"/>
      <c r="AQ103" s="102"/>
      <c r="AR103" s="22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89" s="23" customFormat="1" ht="6.95" customHeight="1">
      <c r="A104" s="19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2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</sheetData>
  <mergeCells count="60">
    <mergeCell ref="L33:P33"/>
    <mergeCell ref="W33:AE33"/>
    <mergeCell ref="AK33:AO33"/>
    <mergeCell ref="AR2:BE2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P31"/>
    <mergeCell ref="W31:AE31"/>
    <mergeCell ref="AK31:AO31"/>
    <mergeCell ref="L32:P32"/>
    <mergeCell ref="W32:AE32"/>
    <mergeCell ref="AK32:AO32"/>
    <mergeCell ref="L34:P34"/>
    <mergeCell ref="W34:AE34"/>
    <mergeCell ref="AK34:AO34"/>
    <mergeCell ref="L35:P35"/>
    <mergeCell ref="W35:AE35"/>
    <mergeCell ref="AK35:AO35"/>
    <mergeCell ref="C92:G92"/>
    <mergeCell ref="I92:AF92"/>
    <mergeCell ref="AG92:AM92"/>
    <mergeCell ref="AN92:AP92"/>
    <mergeCell ref="L36:P36"/>
    <mergeCell ref="W36:AE36"/>
    <mergeCell ref="AK36:AO36"/>
    <mergeCell ref="X38:AB38"/>
    <mergeCell ref="AK38:AO38"/>
    <mergeCell ref="L85:AO85"/>
    <mergeCell ref="AG94:AM94"/>
    <mergeCell ref="AN94:AP94"/>
    <mergeCell ref="AM87:AN87"/>
    <mergeCell ref="AM89:AP89"/>
    <mergeCell ref="AS89:AT91"/>
    <mergeCell ref="AM90:AP90"/>
    <mergeCell ref="D99:AB99"/>
    <mergeCell ref="AG99:AM99"/>
    <mergeCell ref="AN99:AP99"/>
    <mergeCell ref="D95:H95"/>
    <mergeCell ref="J95:AF95"/>
    <mergeCell ref="AG95:AM95"/>
    <mergeCell ref="AN95:AP95"/>
    <mergeCell ref="AG97:AM97"/>
    <mergeCell ref="AN97:AP97"/>
    <mergeCell ref="D98:AB98"/>
    <mergeCell ref="AG98:AM98"/>
    <mergeCell ref="AN98:AP98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</mergeCells>
  <dataValidations count="2"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</dataValidations>
  <hyperlinks>
    <hyperlink ref="A95" location="'02 - SO 02 Bourací práce'!C2" display="/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86"/>
  <sheetViews>
    <sheetView tabSelected="1" workbookViewId="0">
      <selection activeCell="J21" sqref="J21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9" width="17.28515625" style="103" customWidth="1"/>
    <col min="10" max="10" width="17.28515625" customWidth="1"/>
    <col min="11" max="11" width="17.28515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1:46" ht="36.950000000000003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" t="s">
        <v>87</v>
      </c>
    </row>
    <row r="3" spans="1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5"/>
      <c r="AT3" s="2" t="s">
        <v>84</v>
      </c>
    </row>
    <row r="4" spans="1:46" ht="24.95" customHeight="1">
      <c r="B4" s="5"/>
      <c r="D4" s="107" t="s">
        <v>97</v>
      </c>
      <c r="L4" s="5"/>
      <c r="M4" s="108" t="s">
        <v>10</v>
      </c>
      <c r="AT4" s="2" t="s">
        <v>4</v>
      </c>
    </row>
    <row r="5" spans="1:46" ht="6.95" customHeight="1">
      <c r="B5" s="5"/>
      <c r="L5" s="5"/>
    </row>
    <row r="6" spans="1:46" ht="12" customHeight="1">
      <c r="B6" s="5"/>
      <c r="D6" s="109" t="s">
        <v>16</v>
      </c>
      <c r="L6" s="5"/>
    </row>
    <row r="7" spans="1:46" ht="16.5" customHeight="1">
      <c r="B7" s="5"/>
      <c r="E7" s="302" t="str">
        <f>'[1]Rekapitulace stavby'!K6</f>
        <v>ČERNÁ LOUKA - I.ETAPA</v>
      </c>
      <c r="F7" s="303"/>
      <c r="G7" s="303"/>
      <c r="H7" s="303"/>
      <c r="L7" s="5"/>
    </row>
    <row r="8" spans="1:46" s="23" customFormat="1" ht="12" customHeight="1">
      <c r="A8" s="19"/>
      <c r="B8" s="22"/>
      <c r="C8" s="19"/>
      <c r="D8" s="109" t="s">
        <v>98</v>
      </c>
      <c r="E8" s="19"/>
      <c r="F8" s="19"/>
      <c r="G8" s="19"/>
      <c r="H8" s="19"/>
      <c r="I8" s="110"/>
      <c r="J8" s="19"/>
      <c r="K8" s="19"/>
      <c r="L8" s="3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46" s="23" customFormat="1" ht="16.5" customHeight="1">
      <c r="A9" s="19"/>
      <c r="B9" s="22"/>
      <c r="C9" s="19"/>
      <c r="D9" s="19"/>
      <c r="E9" s="304" t="s">
        <v>144</v>
      </c>
      <c r="F9" s="305"/>
      <c r="G9" s="305"/>
      <c r="H9" s="305"/>
      <c r="I9" s="110"/>
      <c r="J9" s="19"/>
      <c r="K9" s="19"/>
      <c r="L9" s="3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46" s="23" customFormat="1">
      <c r="A10" s="19"/>
      <c r="B10" s="22"/>
      <c r="C10" s="19"/>
      <c r="D10" s="19"/>
      <c r="E10" s="19"/>
      <c r="F10" s="19"/>
      <c r="G10" s="19"/>
      <c r="H10" s="19"/>
      <c r="I10" s="110"/>
      <c r="J10" s="19"/>
      <c r="K10" s="19"/>
      <c r="L10" s="3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46" s="23" customFormat="1" ht="12" customHeight="1">
      <c r="A11" s="19"/>
      <c r="B11" s="22"/>
      <c r="C11" s="19"/>
      <c r="D11" s="109" t="s">
        <v>18</v>
      </c>
      <c r="E11" s="19"/>
      <c r="F11" s="111" t="s">
        <v>1</v>
      </c>
      <c r="G11" s="19"/>
      <c r="H11" s="19"/>
      <c r="I11" s="112" t="s">
        <v>19</v>
      </c>
      <c r="J11" s="111" t="s">
        <v>1</v>
      </c>
      <c r="K11" s="19"/>
      <c r="L11" s="3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46" s="23" customFormat="1" ht="12" customHeight="1">
      <c r="A12" s="19"/>
      <c r="B12" s="22"/>
      <c r="C12" s="19"/>
      <c r="D12" s="109" t="s">
        <v>20</v>
      </c>
      <c r="E12" s="19"/>
      <c r="F12" s="111" t="s">
        <v>99</v>
      </c>
      <c r="G12" s="19"/>
      <c r="H12" s="19"/>
      <c r="I12" s="112" t="s">
        <v>22</v>
      </c>
      <c r="J12" s="113" t="str">
        <f>'[1]Rekapitulace stavby'!AN8</f>
        <v>5. 11. 2020</v>
      </c>
      <c r="K12" s="19"/>
      <c r="L12" s="3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46" s="23" customFormat="1" ht="10.9" customHeight="1">
      <c r="A13" s="19"/>
      <c r="B13" s="22"/>
      <c r="C13" s="19"/>
      <c r="D13" s="19"/>
      <c r="E13" s="19"/>
      <c r="F13" s="19"/>
      <c r="G13" s="19"/>
      <c r="H13" s="19"/>
      <c r="I13" s="110"/>
      <c r="J13" s="19"/>
      <c r="K13" s="19"/>
      <c r="L13" s="3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46" s="23" customFormat="1" ht="12" customHeight="1">
      <c r="A14" s="19"/>
      <c r="B14" s="22"/>
      <c r="C14" s="19"/>
      <c r="D14" s="109" t="s">
        <v>24</v>
      </c>
      <c r="E14" s="19"/>
      <c r="F14" s="19"/>
      <c r="G14" s="19"/>
      <c r="H14" s="19"/>
      <c r="I14" s="112" t="s">
        <v>25</v>
      </c>
      <c r="J14" s="111"/>
      <c r="K14" s="19"/>
      <c r="L14" s="3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46" s="23" customFormat="1" ht="18" customHeight="1">
      <c r="A15" s="19"/>
      <c r="B15" s="22"/>
      <c r="C15" s="19"/>
      <c r="D15" s="19"/>
      <c r="E15" s="111" t="s">
        <v>28</v>
      </c>
      <c r="F15" s="19"/>
      <c r="G15" s="19"/>
      <c r="H15" s="19"/>
      <c r="I15" s="112" t="s">
        <v>26</v>
      </c>
      <c r="J15" s="111" t="str">
        <f>IF('[1]Rekapitulace stavby'!AN11="","",'[1]Rekapitulace stavby'!AN11)</f>
        <v/>
      </c>
      <c r="K15" s="19"/>
      <c r="L15" s="3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46" s="23" customFormat="1" ht="6.95" customHeight="1">
      <c r="A16" s="19"/>
      <c r="B16" s="22"/>
      <c r="C16" s="19"/>
      <c r="D16" s="19"/>
      <c r="E16" s="19"/>
      <c r="F16" s="19"/>
      <c r="G16" s="19"/>
      <c r="H16" s="19"/>
      <c r="I16" s="110"/>
      <c r="J16" s="19"/>
      <c r="K16" s="19"/>
      <c r="L16" s="3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2"/>
      <c r="C17" s="19"/>
      <c r="D17" s="109" t="s">
        <v>27</v>
      </c>
      <c r="E17" s="19"/>
      <c r="F17" s="19"/>
      <c r="G17" s="19"/>
      <c r="H17" s="19"/>
      <c r="I17" s="112" t="s">
        <v>25</v>
      </c>
      <c r="J17" s="15"/>
      <c r="K17" s="19"/>
      <c r="L17" s="3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2"/>
      <c r="C18" s="19"/>
      <c r="D18" s="19"/>
      <c r="E18" s="306"/>
      <c r="F18" s="307"/>
      <c r="G18" s="307"/>
      <c r="H18" s="307"/>
      <c r="I18" s="112" t="s">
        <v>26</v>
      </c>
      <c r="J18" s="15"/>
      <c r="K18" s="19"/>
      <c r="L18" s="3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2"/>
      <c r="C19" s="19"/>
      <c r="D19" s="19"/>
      <c r="E19" s="19"/>
      <c r="F19" s="19"/>
      <c r="G19" s="19"/>
      <c r="H19" s="19"/>
      <c r="I19" s="110"/>
      <c r="J19" s="19"/>
      <c r="K19" s="19"/>
      <c r="L19" s="3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2"/>
      <c r="C20" s="19"/>
      <c r="D20" s="109" t="s">
        <v>29</v>
      </c>
      <c r="E20" s="19"/>
      <c r="F20" s="19"/>
      <c r="G20" s="19"/>
      <c r="H20" s="19"/>
      <c r="I20" s="112" t="s">
        <v>25</v>
      </c>
      <c r="J20" s="111" t="str">
        <f>IF('[1]Rekapitulace stavby'!AN16="","",'[1]Rekapitulace stavby'!AN16)</f>
        <v>69221189</v>
      </c>
      <c r="K20" s="19"/>
      <c r="L20" s="3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2"/>
      <c r="C21" s="19"/>
      <c r="D21" s="19"/>
      <c r="E21" s="111" t="str">
        <f>IF('[1]Rekapitulace stavby'!E17="","",'[1]Rekapitulace stavby'!E17)</f>
        <v>Ing. Magda Cigánková Fialová</v>
      </c>
      <c r="F21" s="19"/>
      <c r="G21" s="19"/>
      <c r="H21" s="19"/>
      <c r="I21" s="112" t="s">
        <v>26</v>
      </c>
      <c r="J21" s="111" t="str">
        <f>IF('[1]Rekapitulace stavby'!AN17="","",'[1]Rekapitulace stavby'!AN17)</f>
        <v/>
      </c>
      <c r="K21" s="19"/>
      <c r="L21" s="3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2"/>
      <c r="C22" s="19"/>
      <c r="D22" s="19"/>
      <c r="E22" s="19"/>
      <c r="F22" s="19"/>
      <c r="G22" s="19"/>
      <c r="H22" s="19"/>
      <c r="I22" s="110"/>
      <c r="J22" s="19"/>
      <c r="K22" s="19"/>
      <c r="L22" s="3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2"/>
      <c r="C23" s="19"/>
      <c r="D23" s="109" t="s">
        <v>33</v>
      </c>
      <c r="E23" s="19"/>
      <c r="F23" s="19"/>
      <c r="G23" s="19"/>
      <c r="H23" s="19"/>
      <c r="I23" s="112" t="s">
        <v>25</v>
      </c>
      <c r="J23" s="111" t="str">
        <f>IF('[1]Rekapitulace stavby'!AN19="","",'[1]Rekapitulace stavby'!AN19)</f>
        <v>69221189</v>
      </c>
      <c r="K23" s="19"/>
      <c r="L23" s="3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2"/>
      <c r="C24" s="19"/>
      <c r="D24" s="19"/>
      <c r="E24" s="111" t="str">
        <f>IF('[1]Rekapitulace stavby'!E20="","",'[1]Rekapitulace stavby'!E20)</f>
        <v>Ing. Magda Cigánková Fialová</v>
      </c>
      <c r="F24" s="19"/>
      <c r="G24" s="19"/>
      <c r="H24" s="19"/>
      <c r="I24" s="112" t="s">
        <v>26</v>
      </c>
      <c r="J24" s="111" t="str">
        <f>IF('[1]Rekapitulace stavby'!AN20="","",'[1]Rekapitulace stavby'!AN20)</f>
        <v/>
      </c>
      <c r="K24" s="19"/>
      <c r="L24" s="3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2"/>
      <c r="C25" s="19"/>
      <c r="D25" s="19"/>
      <c r="E25" s="19"/>
      <c r="F25" s="19"/>
      <c r="G25" s="19"/>
      <c r="H25" s="19"/>
      <c r="I25" s="110"/>
      <c r="J25" s="19"/>
      <c r="K25" s="19"/>
      <c r="L25" s="3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2"/>
      <c r="C26" s="19"/>
      <c r="D26" s="109" t="s">
        <v>34</v>
      </c>
      <c r="E26" s="19"/>
      <c r="F26" s="19"/>
      <c r="G26" s="19"/>
      <c r="H26" s="19"/>
      <c r="I26" s="110"/>
      <c r="J26" s="19"/>
      <c r="K26" s="19"/>
      <c r="L26" s="3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118" customFormat="1" ht="16.5" customHeight="1">
      <c r="A27" s="114"/>
      <c r="B27" s="115"/>
      <c r="C27" s="114"/>
      <c r="D27" s="114"/>
      <c r="E27" s="308" t="s">
        <v>1</v>
      </c>
      <c r="F27" s="308"/>
      <c r="G27" s="308"/>
      <c r="H27" s="308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3" customFormat="1" ht="6.95" customHeight="1">
      <c r="A28" s="19"/>
      <c r="B28" s="22"/>
      <c r="C28" s="19"/>
      <c r="D28" s="19"/>
      <c r="E28" s="19"/>
      <c r="F28" s="19"/>
      <c r="G28" s="19"/>
      <c r="H28" s="19"/>
      <c r="I28" s="110"/>
      <c r="J28" s="19"/>
      <c r="K28" s="19"/>
      <c r="L28" s="3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2"/>
      <c r="C29" s="19"/>
      <c r="D29" s="119"/>
      <c r="E29" s="119"/>
      <c r="F29" s="119"/>
      <c r="G29" s="119"/>
      <c r="H29" s="119"/>
      <c r="I29" s="120"/>
      <c r="J29" s="119"/>
      <c r="K29" s="119"/>
      <c r="L29" s="3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2"/>
      <c r="C30" s="19"/>
      <c r="D30" s="121" t="s">
        <v>37</v>
      </c>
      <c r="E30" s="19"/>
      <c r="F30" s="19"/>
      <c r="G30" s="19"/>
      <c r="H30" s="19"/>
      <c r="I30" s="110"/>
      <c r="J30" s="122">
        <f>ROUND(J120, 2)</f>
        <v>0</v>
      </c>
      <c r="K30" s="19"/>
      <c r="L30" s="3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2"/>
      <c r="C31" s="19"/>
      <c r="D31" s="119"/>
      <c r="E31" s="119"/>
      <c r="F31" s="119"/>
      <c r="G31" s="119"/>
      <c r="H31" s="119"/>
      <c r="I31" s="120"/>
      <c r="J31" s="119"/>
      <c r="K31" s="119"/>
      <c r="L31" s="3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2"/>
      <c r="C32" s="19"/>
      <c r="D32" s="19"/>
      <c r="E32" s="19"/>
      <c r="F32" s="123" t="s">
        <v>39</v>
      </c>
      <c r="G32" s="19"/>
      <c r="H32" s="19"/>
      <c r="I32" s="124" t="s">
        <v>38</v>
      </c>
      <c r="J32" s="123" t="s">
        <v>40</v>
      </c>
      <c r="K32" s="19"/>
      <c r="L32" s="3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2"/>
      <c r="C33" s="19"/>
      <c r="D33" s="125" t="s">
        <v>41</v>
      </c>
      <c r="E33" s="109" t="s">
        <v>42</v>
      </c>
      <c r="F33" s="126">
        <f>ROUND((SUM(BE120:BE185)),  2)</f>
        <v>0</v>
      </c>
      <c r="G33" s="19"/>
      <c r="H33" s="19"/>
      <c r="I33" s="127">
        <v>0.21</v>
      </c>
      <c r="J33" s="126">
        <f>ROUND(((SUM(BE120:BE185))*I33),  2)</f>
        <v>0</v>
      </c>
      <c r="K33" s="19"/>
      <c r="L33" s="3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2"/>
      <c r="C34" s="19"/>
      <c r="D34" s="19"/>
      <c r="E34" s="109" t="s">
        <v>43</v>
      </c>
      <c r="F34" s="126">
        <f>ROUND((SUM(BF120:BF185)),  2)</f>
        <v>0</v>
      </c>
      <c r="G34" s="19"/>
      <c r="H34" s="19"/>
      <c r="I34" s="127">
        <v>0.15</v>
      </c>
      <c r="J34" s="126">
        <f>ROUND(((SUM(BF120:BF185))*I34),  2)</f>
        <v>0</v>
      </c>
      <c r="K34" s="19"/>
      <c r="L34" s="3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hidden="1" customHeight="1">
      <c r="A35" s="19"/>
      <c r="B35" s="22"/>
      <c r="C35" s="19"/>
      <c r="D35" s="19"/>
      <c r="E35" s="109" t="s">
        <v>44</v>
      </c>
      <c r="F35" s="126">
        <f>ROUND((SUM(BG120:BG185)),  2)</f>
        <v>0</v>
      </c>
      <c r="G35" s="19"/>
      <c r="H35" s="19"/>
      <c r="I35" s="127">
        <v>0.21</v>
      </c>
      <c r="J35" s="126">
        <f>0</f>
        <v>0</v>
      </c>
      <c r="K35" s="19"/>
      <c r="L35" s="3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hidden="1" customHeight="1">
      <c r="A36" s="19"/>
      <c r="B36" s="22"/>
      <c r="C36" s="19"/>
      <c r="D36" s="19"/>
      <c r="E36" s="109" t="s">
        <v>45</v>
      </c>
      <c r="F36" s="126">
        <f>ROUND((SUM(BH120:BH185)),  2)</f>
        <v>0</v>
      </c>
      <c r="G36" s="19"/>
      <c r="H36" s="19"/>
      <c r="I36" s="127">
        <v>0.15</v>
      </c>
      <c r="J36" s="126">
        <f>0</f>
        <v>0</v>
      </c>
      <c r="K36" s="19"/>
      <c r="L36" s="3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hidden="1" customHeight="1">
      <c r="A37" s="19"/>
      <c r="B37" s="22"/>
      <c r="C37" s="19"/>
      <c r="D37" s="19"/>
      <c r="E37" s="109" t="s">
        <v>46</v>
      </c>
      <c r="F37" s="126">
        <f>ROUND((SUM(BI120:BI185)),  2)</f>
        <v>0</v>
      </c>
      <c r="G37" s="19"/>
      <c r="H37" s="19"/>
      <c r="I37" s="127">
        <v>0</v>
      </c>
      <c r="J37" s="126">
        <f>0</f>
        <v>0</v>
      </c>
      <c r="K37" s="19"/>
      <c r="L37" s="3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2"/>
      <c r="C38" s="19"/>
      <c r="D38" s="19"/>
      <c r="E38" s="19"/>
      <c r="F38" s="19"/>
      <c r="G38" s="19"/>
      <c r="H38" s="19"/>
      <c r="I38" s="110"/>
      <c r="J38" s="19"/>
      <c r="K38" s="19"/>
      <c r="L38" s="3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2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3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2"/>
      <c r="C40" s="19"/>
      <c r="D40" s="19"/>
      <c r="E40" s="19"/>
      <c r="F40" s="19"/>
      <c r="G40" s="19"/>
      <c r="H40" s="19"/>
      <c r="I40" s="110"/>
      <c r="J40" s="19"/>
      <c r="K40" s="19"/>
      <c r="L40" s="3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4.45" customHeight="1">
      <c r="B41" s="5"/>
      <c r="L41" s="5"/>
    </row>
    <row r="42" spans="1:31" ht="14.45" customHeight="1">
      <c r="B42" s="5"/>
      <c r="L42" s="5"/>
    </row>
    <row r="43" spans="1:31" ht="14.45" customHeight="1">
      <c r="B43" s="5"/>
      <c r="L43" s="5"/>
    </row>
    <row r="44" spans="1:31" ht="14.45" customHeight="1">
      <c r="B44" s="5"/>
      <c r="L44" s="5"/>
    </row>
    <row r="45" spans="1:31" ht="14.45" customHeight="1">
      <c r="B45" s="5"/>
      <c r="L45" s="5"/>
    </row>
    <row r="46" spans="1:31" ht="14.45" customHeight="1">
      <c r="B46" s="5"/>
      <c r="L46" s="5"/>
    </row>
    <row r="47" spans="1:31" ht="14.45" customHeight="1">
      <c r="B47" s="5"/>
      <c r="L47" s="5"/>
    </row>
    <row r="48" spans="1:31" ht="14.45" customHeight="1">
      <c r="B48" s="5"/>
      <c r="L48" s="5"/>
    </row>
    <row r="49" spans="1:31" ht="14.45" customHeight="1">
      <c r="B49" s="5"/>
      <c r="L49" s="5"/>
    </row>
    <row r="50" spans="1:31" s="23" customFormat="1" ht="14.45" customHeight="1">
      <c r="B50" s="38"/>
      <c r="D50" s="136" t="s">
        <v>50</v>
      </c>
      <c r="E50" s="137"/>
      <c r="F50" s="137"/>
      <c r="G50" s="136" t="s">
        <v>51</v>
      </c>
      <c r="H50" s="137"/>
      <c r="I50" s="138"/>
      <c r="J50" s="137"/>
      <c r="K50" s="137"/>
      <c r="L50" s="38"/>
    </row>
    <row r="51" spans="1:31">
      <c r="B51" s="5"/>
      <c r="L51" s="5"/>
    </row>
    <row r="52" spans="1:31">
      <c r="B52" s="5"/>
      <c r="L52" s="5"/>
    </row>
    <row r="53" spans="1:31">
      <c r="B53" s="5"/>
      <c r="L53" s="5"/>
    </row>
    <row r="54" spans="1:31">
      <c r="B54" s="5"/>
      <c r="L54" s="5"/>
    </row>
    <row r="55" spans="1:31">
      <c r="B55" s="5"/>
      <c r="L55" s="5"/>
    </row>
    <row r="56" spans="1:31">
      <c r="B56" s="5"/>
      <c r="L56" s="5"/>
    </row>
    <row r="57" spans="1:31">
      <c r="B57" s="5"/>
      <c r="L57" s="5"/>
    </row>
    <row r="58" spans="1:31">
      <c r="B58" s="5"/>
      <c r="L58" s="5"/>
    </row>
    <row r="59" spans="1:31">
      <c r="B59" s="5"/>
      <c r="L59" s="5"/>
    </row>
    <row r="60" spans="1:31">
      <c r="B60" s="5"/>
      <c r="L60" s="5"/>
    </row>
    <row r="61" spans="1:31" s="23" customFormat="1">
      <c r="A61" s="19"/>
      <c r="B61" s="22"/>
      <c r="C61" s="19"/>
      <c r="D61" s="139" t="s">
        <v>52</v>
      </c>
      <c r="E61" s="140"/>
      <c r="F61" s="141" t="s">
        <v>53</v>
      </c>
      <c r="G61" s="139" t="s">
        <v>52</v>
      </c>
      <c r="H61" s="140"/>
      <c r="I61" s="142"/>
      <c r="J61" s="143" t="s">
        <v>53</v>
      </c>
      <c r="K61" s="140"/>
      <c r="L61" s="3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>
      <c r="B62" s="5"/>
      <c r="L62" s="5"/>
    </row>
    <row r="63" spans="1:31">
      <c r="B63" s="5"/>
      <c r="L63" s="5"/>
    </row>
    <row r="64" spans="1:31">
      <c r="B64" s="5"/>
      <c r="L64" s="5"/>
    </row>
    <row r="65" spans="1:31" s="23" customFormat="1">
      <c r="A65" s="19"/>
      <c r="B65" s="22"/>
      <c r="C65" s="19"/>
      <c r="D65" s="136" t="s">
        <v>54</v>
      </c>
      <c r="E65" s="144"/>
      <c r="F65" s="144"/>
      <c r="G65" s="136" t="s">
        <v>55</v>
      </c>
      <c r="H65" s="144"/>
      <c r="I65" s="145"/>
      <c r="J65" s="144"/>
      <c r="K65" s="144"/>
      <c r="L65" s="3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>
      <c r="B66" s="5"/>
      <c r="L66" s="5"/>
    </row>
    <row r="67" spans="1:31">
      <c r="B67" s="5"/>
      <c r="L67" s="5"/>
    </row>
    <row r="68" spans="1:31">
      <c r="B68" s="5"/>
      <c r="L68" s="5"/>
    </row>
    <row r="69" spans="1:31">
      <c r="B69" s="5"/>
      <c r="L69" s="5"/>
    </row>
    <row r="70" spans="1:31">
      <c r="B70" s="5"/>
      <c r="L70" s="5"/>
    </row>
    <row r="71" spans="1:31">
      <c r="B71" s="5"/>
      <c r="L71" s="5"/>
    </row>
    <row r="72" spans="1:31">
      <c r="B72" s="5"/>
      <c r="L72" s="5"/>
    </row>
    <row r="73" spans="1:31">
      <c r="B73" s="5"/>
      <c r="L73" s="5"/>
    </row>
    <row r="74" spans="1:31">
      <c r="B74" s="5"/>
      <c r="L74" s="5"/>
    </row>
    <row r="75" spans="1:31">
      <c r="B75" s="5"/>
      <c r="L75" s="5"/>
    </row>
    <row r="76" spans="1:31" s="23" customFormat="1">
      <c r="A76" s="19"/>
      <c r="B76" s="22"/>
      <c r="C76" s="19"/>
      <c r="D76" s="139" t="s">
        <v>52</v>
      </c>
      <c r="E76" s="140"/>
      <c r="F76" s="141" t="s">
        <v>53</v>
      </c>
      <c r="G76" s="139" t="s">
        <v>52</v>
      </c>
      <c r="H76" s="140"/>
      <c r="I76" s="142"/>
      <c r="J76" s="143" t="s">
        <v>53</v>
      </c>
      <c r="K76" s="140"/>
      <c r="L76" s="3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47" s="23" customFormat="1" ht="6.95" customHeight="1">
      <c r="A81" s="19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47" s="23" customFormat="1" ht="24.95" customHeight="1">
      <c r="A82" s="19"/>
      <c r="B82" s="20"/>
      <c r="C82" s="8" t="s">
        <v>100</v>
      </c>
      <c r="D82" s="21"/>
      <c r="E82" s="21"/>
      <c r="F82" s="21"/>
      <c r="G82" s="21"/>
      <c r="H82" s="21"/>
      <c r="I82" s="110"/>
      <c r="J82" s="21"/>
      <c r="K82" s="21"/>
      <c r="L82" s="3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47" s="23" customFormat="1" ht="6.95" customHeight="1">
      <c r="A83" s="19"/>
      <c r="B83" s="20"/>
      <c r="C83" s="21"/>
      <c r="D83" s="21"/>
      <c r="E83" s="21"/>
      <c r="F83" s="21"/>
      <c r="G83" s="21"/>
      <c r="H83" s="21"/>
      <c r="I83" s="110"/>
      <c r="J83" s="21"/>
      <c r="K83" s="21"/>
      <c r="L83" s="38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47" s="23" customFormat="1" ht="12" customHeight="1">
      <c r="A84" s="19"/>
      <c r="B84" s="20"/>
      <c r="C84" s="13" t="s">
        <v>16</v>
      </c>
      <c r="D84" s="21"/>
      <c r="E84" s="21"/>
      <c r="F84" s="21"/>
      <c r="G84" s="21"/>
      <c r="H84" s="21"/>
      <c r="I84" s="110"/>
      <c r="J84" s="21"/>
      <c r="K84" s="21"/>
      <c r="L84" s="38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47" s="23" customFormat="1" ht="16.5" customHeight="1">
      <c r="A85" s="19"/>
      <c r="B85" s="20"/>
      <c r="C85" s="21"/>
      <c r="D85" s="21"/>
      <c r="E85" s="300" t="str">
        <f>E7</f>
        <v>ČERNÁ LOUKA - I.ETAPA</v>
      </c>
      <c r="F85" s="301"/>
      <c r="G85" s="301"/>
      <c r="H85" s="301"/>
      <c r="I85" s="110"/>
      <c r="J85" s="21"/>
      <c r="K85" s="21"/>
      <c r="L85" s="3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47" s="23" customFormat="1" ht="12" customHeight="1">
      <c r="A86" s="19"/>
      <c r="B86" s="20"/>
      <c r="C86" s="13" t="s">
        <v>98</v>
      </c>
      <c r="D86" s="21"/>
      <c r="E86" s="21"/>
      <c r="F86" s="21"/>
      <c r="G86" s="21"/>
      <c r="H86" s="21"/>
      <c r="I86" s="110"/>
      <c r="J86" s="21"/>
      <c r="K86" s="21"/>
      <c r="L86" s="3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47" s="23" customFormat="1" ht="16.5" customHeight="1">
      <c r="A87" s="19"/>
      <c r="B87" s="20"/>
      <c r="C87" s="21"/>
      <c r="D87" s="21"/>
      <c r="E87" s="283" t="str">
        <f>E9</f>
        <v>02 - SO 02 Bourací práce</v>
      </c>
      <c r="F87" s="299"/>
      <c r="G87" s="299"/>
      <c r="H87" s="299"/>
      <c r="I87" s="110"/>
      <c r="J87" s="21"/>
      <c r="K87" s="21"/>
      <c r="L87" s="3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47" s="23" customFormat="1" ht="6.95" customHeight="1">
      <c r="A88" s="19"/>
      <c r="B88" s="20"/>
      <c r="C88" s="21"/>
      <c r="D88" s="21"/>
      <c r="E88" s="21"/>
      <c r="F88" s="21"/>
      <c r="G88" s="21"/>
      <c r="H88" s="21"/>
      <c r="I88" s="110"/>
      <c r="J88" s="21"/>
      <c r="K88" s="21"/>
      <c r="L88" s="3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47" s="23" customFormat="1" ht="12" customHeight="1">
      <c r="A89" s="19"/>
      <c r="B89" s="20"/>
      <c r="C89" s="13" t="s">
        <v>20</v>
      </c>
      <c r="D89" s="21"/>
      <c r="E89" s="21"/>
      <c r="F89" s="14" t="str">
        <f>F12</f>
        <v xml:space="preserve"> </v>
      </c>
      <c r="G89" s="21"/>
      <c r="H89" s="21"/>
      <c r="I89" s="112" t="s">
        <v>22</v>
      </c>
      <c r="J89" s="152" t="str">
        <f>IF(J12="","",J12)</f>
        <v>5. 11. 2020</v>
      </c>
      <c r="K89" s="21"/>
      <c r="L89" s="3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47" s="23" customFormat="1" ht="6.95" customHeight="1">
      <c r="A90" s="19"/>
      <c r="B90" s="20"/>
      <c r="C90" s="21"/>
      <c r="D90" s="21"/>
      <c r="E90" s="21"/>
      <c r="F90" s="21"/>
      <c r="G90" s="21"/>
      <c r="H90" s="21"/>
      <c r="I90" s="110"/>
      <c r="J90" s="21"/>
      <c r="K90" s="21"/>
      <c r="L90" s="3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47" s="23" customFormat="1" ht="25.7" customHeight="1">
      <c r="A91" s="19"/>
      <c r="B91" s="20"/>
      <c r="C91" s="13" t="s">
        <v>24</v>
      </c>
      <c r="D91" s="21"/>
      <c r="E91" s="21"/>
      <c r="F91" s="14" t="s">
        <v>28</v>
      </c>
      <c r="G91" s="21"/>
      <c r="H91" s="21"/>
      <c r="I91" s="112" t="s">
        <v>29</v>
      </c>
      <c r="J91" s="153" t="str">
        <f>E21</f>
        <v>Ing. Magda Cigánková Fialová</v>
      </c>
      <c r="K91" s="21"/>
      <c r="L91" s="38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47" s="23" customFormat="1" ht="25.7" customHeight="1">
      <c r="A92" s="19"/>
      <c r="B92" s="20"/>
      <c r="C92" s="13" t="s">
        <v>27</v>
      </c>
      <c r="D92" s="21"/>
      <c r="E92" s="21"/>
      <c r="F92" s="14"/>
      <c r="G92" s="21"/>
      <c r="H92" s="21"/>
      <c r="I92" s="112" t="s">
        <v>33</v>
      </c>
      <c r="J92" s="153" t="str">
        <f>E24</f>
        <v>Ing. Magda Cigánková Fialová</v>
      </c>
      <c r="K92" s="21"/>
      <c r="L92" s="38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47" s="23" customFormat="1" ht="10.35" customHeight="1">
      <c r="A93" s="19"/>
      <c r="B93" s="20"/>
      <c r="C93" s="21"/>
      <c r="D93" s="21"/>
      <c r="E93" s="21"/>
      <c r="F93" s="21"/>
      <c r="G93" s="21"/>
      <c r="H93" s="21"/>
      <c r="I93" s="110"/>
      <c r="J93" s="21"/>
      <c r="K93" s="21"/>
      <c r="L93" s="3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47" s="23" customFormat="1" ht="29.25" customHeight="1">
      <c r="A94" s="19"/>
      <c r="B94" s="20"/>
      <c r="C94" s="154" t="s">
        <v>101</v>
      </c>
      <c r="D94" s="102"/>
      <c r="E94" s="102"/>
      <c r="F94" s="102"/>
      <c r="G94" s="102"/>
      <c r="H94" s="102"/>
      <c r="I94" s="155"/>
      <c r="J94" s="156" t="s">
        <v>102</v>
      </c>
      <c r="K94" s="102"/>
      <c r="L94" s="3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47" s="23" customFormat="1" ht="10.35" customHeight="1">
      <c r="A95" s="19"/>
      <c r="B95" s="20"/>
      <c r="C95" s="21"/>
      <c r="D95" s="21"/>
      <c r="E95" s="21"/>
      <c r="F95" s="21"/>
      <c r="G95" s="21"/>
      <c r="H95" s="21"/>
      <c r="I95" s="110"/>
      <c r="J95" s="21"/>
      <c r="K95" s="21"/>
      <c r="L95" s="38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57" t="s">
        <v>103</v>
      </c>
      <c r="D96" s="21"/>
      <c r="E96" s="21"/>
      <c r="F96" s="21"/>
      <c r="G96" s="21"/>
      <c r="H96" s="21"/>
      <c r="I96" s="110"/>
      <c r="J96" s="158">
        <f>J120</f>
        <v>0</v>
      </c>
      <c r="K96" s="21"/>
      <c r="L96" s="38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2" t="s">
        <v>104</v>
      </c>
    </row>
    <row r="97" spans="1:31" s="159" customFormat="1" ht="24.95" customHeight="1">
      <c r="B97" s="160"/>
      <c r="C97" s="161"/>
      <c r="D97" s="162" t="s">
        <v>105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1:31" s="167" customFormat="1" ht="19.899999999999999" customHeight="1">
      <c r="B98" s="168"/>
      <c r="C98" s="169"/>
      <c r="D98" s="170" t="s">
        <v>145</v>
      </c>
      <c r="E98" s="171"/>
      <c r="F98" s="171"/>
      <c r="G98" s="171"/>
      <c r="H98" s="171"/>
      <c r="I98" s="172"/>
      <c r="J98" s="173">
        <f>J122</f>
        <v>0</v>
      </c>
      <c r="K98" s="169"/>
      <c r="L98" s="174"/>
    </row>
    <row r="99" spans="1:31" s="167" customFormat="1" ht="19.899999999999999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J143</f>
        <v>0</v>
      </c>
      <c r="K99" s="169"/>
      <c r="L99" s="174"/>
    </row>
    <row r="100" spans="1:31" s="167" customFormat="1" ht="19.899999999999999" customHeight="1">
      <c r="B100" s="168"/>
      <c r="C100" s="169"/>
      <c r="D100" s="170" t="s">
        <v>146</v>
      </c>
      <c r="E100" s="171"/>
      <c r="F100" s="171"/>
      <c r="G100" s="171"/>
      <c r="H100" s="171"/>
      <c r="I100" s="172"/>
      <c r="J100" s="173">
        <f>J172</f>
        <v>0</v>
      </c>
      <c r="K100" s="169"/>
      <c r="L100" s="174"/>
    </row>
    <row r="101" spans="1:31" s="23" customFormat="1" ht="21.75" customHeight="1">
      <c r="A101" s="19"/>
      <c r="B101" s="20"/>
      <c r="C101" s="21"/>
      <c r="D101" s="21"/>
      <c r="E101" s="21"/>
      <c r="F101" s="21"/>
      <c r="G101" s="21"/>
      <c r="H101" s="21"/>
      <c r="I101" s="110"/>
      <c r="J101" s="21"/>
      <c r="K101" s="21"/>
      <c r="L101" s="38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23" customFormat="1" ht="6.95" customHeight="1">
      <c r="A102" s="19"/>
      <c r="B102" s="41"/>
      <c r="C102" s="42"/>
      <c r="D102" s="42"/>
      <c r="E102" s="42"/>
      <c r="F102" s="42"/>
      <c r="G102" s="42"/>
      <c r="H102" s="42"/>
      <c r="I102" s="148"/>
      <c r="J102" s="42"/>
      <c r="K102" s="42"/>
      <c r="L102" s="38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6" spans="1:31" s="23" customFormat="1" ht="6.95" customHeight="1">
      <c r="A106" s="19"/>
      <c r="B106" s="43"/>
      <c r="C106" s="44"/>
      <c r="D106" s="44"/>
      <c r="E106" s="44"/>
      <c r="F106" s="44"/>
      <c r="G106" s="44"/>
      <c r="H106" s="44"/>
      <c r="I106" s="151"/>
      <c r="J106" s="44"/>
      <c r="K106" s="44"/>
      <c r="L106" s="38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3" customFormat="1" ht="24.95" customHeight="1">
      <c r="A107" s="19"/>
      <c r="B107" s="20"/>
      <c r="C107" s="8" t="s">
        <v>107</v>
      </c>
      <c r="D107" s="21"/>
      <c r="E107" s="21"/>
      <c r="F107" s="21"/>
      <c r="G107" s="21"/>
      <c r="H107" s="21"/>
      <c r="I107" s="110"/>
      <c r="J107" s="21"/>
      <c r="K107" s="21"/>
      <c r="L107" s="38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3" customFormat="1" ht="6.95" customHeight="1">
      <c r="A108" s="19"/>
      <c r="B108" s="20"/>
      <c r="C108" s="21"/>
      <c r="D108" s="21"/>
      <c r="E108" s="21"/>
      <c r="F108" s="21"/>
      <c r="G108" s="21"/>
      <c r="H108" s="21"/>
      <c r="I108" s="110"/>
      <c r="J108" s="21"/>
      <c r="K108" s="21"/>
      <c r="L108" s="38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3" customFormat="1" ht="12" customHeight="1">
      <c r="A109" s="19"/>
      <c r="B109" s="20"/>
      <c r="C109" s="13" t="s">
        <v>16</v>
      </c>
      <c r="D109" s="21"/>
      <c r="E109" s="21"/>
      <c r="F109" s="21"/>
      <c r="G109" s="21"/>
      <c r="H109" s="21"/>
      <c r="I109" s="110"/>
      <c r="J109" s="21"/>
      <c r="K109" s="21"/>
      <c r="L109" s="38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3" customFormat="1" ht="16.5" customHeight="1">
      <c r="A110" s="19"/>
      <c r="B110" s="20"/>
      <c r="C110" s="21"/>
      <c r="D110" s="21"/>
      <c r="E110" s="300" t="str">
        <f>E7</f>
        <v>ČERNÁ LOUKA - I.ETAPA</v>
      </c>
      <c r="F110" s="301"/>
      <c r="G110" s="301"/>
      <c r="H110" s="301"/>
      <c r="I110" s="110"/>
      <c r="J110" s="21"/>
      <c r="K110" s="21"/>
      <c r="L110" s="38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3" customFormat="1" ht="12" customHeight="1">
      <c r="A111" s="19"/>
      <c r="B111" s="20"/>
      <c r="C111" s="13" t="s">
        <v>98</v>
      </c>
      <c r="D111" s="21"/>
      <c r="E111" s="21"/>
      <c r="F111" s="21"/>
      <c r="G111" s="21"/>
      <c r="H111" s="21"/>
      <c r="I111" s="110"/>
      <c r="J111" s="21"/>
      <c r="K111" s="21"/>
      <c r="L111" s="38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3" customFormat="1" ht="16.5" customHeight="1">
      <c r="A112" s="19"/>
      <c r="B112" s="20"/>
      <c r="C112" s="21"/>
      <c r="D112" s="21"/>
      <c r="E112" s="283" t="str">
        <f>E9</f>
        <v>02 - SO 02 Bourací práce</v>
      </c>
      <c r="F112" s="299"/>
      <c r="G112" s="299"/>
      <c r="H112" s="299"/>
      <c r="I112" s="110"/>
      <c r="J112" s="21"/>
      <c r="K112" s="21"/>
      <c r="L112" s="38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65" s="23" customFormat="1" ht="6.95" customHeight="1">
      <c r="A113" s="19"/>
      <c r="B113" s="20"/>
      <c r="C113" s="21"/>
      <c r="D113" s="21"/>
      <c r="E113" s="21"/>
      <c r="F113" s="21"/>
      <c r="G113" s="21"/>
      <c r="H113" s="21"/>
      <c r="I113" s="110"/>
      <c r="J113" s="21"/>
      <c r="K113" s="21"/>
      <c r="L113" s="3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65" s="23" customFormat="1" ht="12" customHeight="1">
      <c r="A114" s="19"/>
      <c r="B114" s="20"/>
      <c r="C114" s="13" t="s">
        <v>20</v>
      </c>
      <c r="D114" s="21"/>
      <c r="E114" s="21"/>
      <c r="F114" s="14" t="str">
        <f>F12</f>
        <v xml:space="preserve"> </v>
      </c>
      <c r="G114" s="21"/>
      <c r="H114" s="21"/>
      <c r="I114" s="112" t="s">
        <v>22</v>
      </c>
      <c r="J114" s="152" t="str">
        <f>IF(J12="","",J12)</f>
        <v>5. 11. 2020</v>
      </c>
      <c r="K114" s="21"/>
      <c r="L114" s="38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65" s="23" customFormat="1" ht="6.95" customHeight="1">
      <c r="A115" s="19"/>
      <c r="B115" s="20"/>
      <c r="C115" s="21"/>
      <c r="D115" s="21"/>
      <c r="E115" s="21"/>
      <c r="F115" s="21"/>
      <c r="G115" s="21"/>
      <c r="H115" s="21"/>
      <c r="I115" s="110"/>
      <c r="J115" s="21"/>
      <c r="K115" s="21"/>
      <c r="L115" s="38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65" s="23" customFormat="1" ht="25.7" customHeight="1">
      <c r="A116" s="19"/>
      <c r="B116" s="20"/>
      <c r="C116" s="13" t="s">
        <v>24</v>
      </c>
      <c r="D116" s="21"/>
      <c r="E116" s="21"/>
      <c r="F116" s="14" t="str">
        <f>E15</f>
        <v>Ostravské městské lesy a zeleň, s.r.o.</v>
      </c>
      <c r="G116" s="21"/>
      <c r="H116" s="21"/>
      <c r="I116" s="112" t="s">
        <v>29</v>
      </c>
      <c r="J116" s="153" t="str">
        <f>E21</f>
        <v>Ing. Magda Cigánková Fialová</v>
      </c>
      <c r="K116" s="21"/>
      <c r="L116" s="38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65" s="23" customFormat="1" ht="25.7" customHeight="1">
      <c r="A117" s="19"/>
      <c r="B117" s="20"/>
      <c r="C117" s="13" t="s">
        <v>27</v>
      </c>
      <c r="D117" s="21"/>
      <c r="E117" s="21"/>
      <c r="F117" s="14" t="str">
        <f>IF(E18="","",E18)</f>
        <v/>
      </c>
      <c r="G117" s="21"/>
      <c r="H117" s="21"/>
      <c r="I117" s="112" t="s">
        <v>33</v>
      </c>
      <c r="J117" s="153" t="str">
        <f>E24</f>
        <v>Ing. Magda Cigánková Fialová</v>
      </c>
      <c r="K117" s="21"/>
      <c r="L117" s="38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65" s="23" customFormat="1" ht="10.35" customHeight="1">
      <c r="A118" s="19"/>
      <c r="B118" s="20"/>
      <c r="C118" s="21"/>
      <c r="D118" s="21"/>
      <c r="E118" s="21"/>
      <c r="F118" s="21"/>
      <c r="G118" s="21"/>
      <c r="H118" s="21"/>
      <c r="I118" s="110"/>
      <c r="J118" s="21"/>
      <c r="K118" s="21"/>
      <c r="L118" s="38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65" s="183" customFormat="1" ht="29.25" customHeight="1">
      <c r="A119" s="175"/>
      <c r="B119" s="176"/>
      <c r="C119" s="177" t="s">
        <v>108</v>
      </c>
      <c r="D119" s="178" t="s">
        <v>62</v>
      </c>
      <c r="E119" s="178" t="s">
        <v>58</v>
      </c>
      <c r="F119" s="178" t="s">
        <v>59</v>
      </c>
      <c r="G119" s="178" t="s">
        <v>109</v>
      </c>
      <c r="H119" s="178" t="s">
        <v>110</v>
      </c>
      <c r="I119" s="179" t="s">
        <v>111</v>
      </c>
      <c r="J119" s="180" t="s">
        <v>102</v>
      </c>
      <c r="K119" s="181" t="s">
        <v>112</v>
      </c>
      <c r="L119" s="182"/>
      <c r="M119" s="63" t="s">
        <v>1</v>
      </c>
      <c r="N119" s="64" t="s">
        <v>41</v>
      </c>
      <c r="O119" s="64" t="s">
        <v>113</v>
      </c>
      <c r="P119" s="64" t="s">
        <v>114</v>
      </c>
      <c r="Q119" s="64" t="s">
        <v>115</v>
      </c>
      <c r="R119" s="64" t="s">
        <v>116</v>
      </c>
      <c r="S119" s="64" t="s">
        <v>117</v>
      </c>
      <c r="T119" s="65" t="s">
        <v>118</v>
      </c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65" s="23" customFormat="1" ht="22.9" customHeight="1">
      <c r="A120" s="19"/>
      <c r="B120" s="20"/>
      <c r="C120" s="71" t="s">
        <v>119</v>
      </c>
      <c r="D120" s="21"/>
      <c r="E120" s="21"/>
      <c r="F120" s="21"/>
      <c r="G120" s="21"/>
      <c r="H120" s="21"/>
      <c r="I120" s="110"/>
      <c r="J120" s="184">
        <f>BK120</f>
        <v>0</v>
      </c>
      <c r="K120" s="21"/>
      <c r="L120" s="22"/>
      <c r="M120" s="66"/>
      <c r="N120" s="185"/>
      <c r="O120" s="67"/>
      <c r="P120" s="186">
        <f>P121</f>
        <v>0</v>
      </c>
      <c r="Q120" s="67"/>
      <c r="R120" s="186">
        <f>R121</f>
        <v>6.225E-2</v>
      </c>
      <c r="S120" s="67"/>
      <c r="T120" s="187">
        <f>T121</f>
        <v>2033.1999999999998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T120" s="2" t="s">
        <v>76</v>
      </c>
      <c r="AU120" s="2" t="s">
        <v>104</v>
      </c>
      <c r="BK120" s="188">
        <f>BK121</f>
        <v>0</v>
      </c>
    </row>
    <row r="121" spans="1:65" s="189" customFormat="1" ht="25.9" customHeight="1">
      <c r="B121" s="190"/>
      <c r="C121" s="191"/>
      <c r="D121" s="192" t="s">
        <v>76</v>
      </c>
      <c r="E121" s="193" t="s">
        <v>120</v>
      </c>
      <c r="F121" s="193" t="s">
        <v>121</v>
      </c>
      <c r="G121" s="191"/>
      <c r="H121" s="191"/>
      <c r="I121" s="194"/>
      <c r="J121" s="195">
        <f>BK121</f>
        <v>0</v>
      </c>
      <c r="K121" s="191"/>
      <c r="L121" s="196"/>
      <c r="M121" s="197"/>
      <c r="N121" s="198"/>
      <c r="O121" s="198"/>
      <c r="P121" s="199">
        <f>P122+P143+P172</f>
        <v>0</v>
      </c>
      <c r="Q121" s="198"/>
      <c r="R121" s="199">
        <f>R122+R143+R172</f>
        <v>6.225E-2</v>
      </c>
      <c r="S121" s="198"/>
      <c r="T121" s="200">
        <f>T122+T143+T172</f>
        <v>2033.1999999999998</v>
      </c>
      <c r="AR121" s="201" t="s">
        <v>83</v>
      </c>
      <c r="AT121" s="202" t="s">
        <v>76</v>
      </c>
      <c r="AU121" s="202" t="s">
        <v>77</v>
      </c>
      <c r="AY121" s="201" t="s">
        <v>122</v>
      </c>
      <c r="BK121" s="203">
        <f>BK122+BK143+BK172</f>
        <v>0</v>
      </c>
    </row>
    <row r="122" spans="1:65" s="189" customFormat="1" ht="22.9" customHeight="1">
      <c r="B122" s="190"/>
      <c r="C122" s="191"/>
      <c r="D122" s="192" t="s">
        <v>76</v>
      </c>
      <c r="E122" s="204" t="s">
        <v>134</v>
      </c>
      <c r="F122" s="204" t="s">
        <v>147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SUM(P123:P142)</f>
        <v>0</v>
      </c>
      <c r="Q122" s="198"/>
      <c r="R122" s="199">
        <f>SUM(R123:R142)</f>
        <v>0</v>
      </c>
      <c r="S122" s="198"/>
      <c r="T122" s="200">
        <f>SUM(T123:T142)</f>
        <v>1095.7149999999999</v>
      </c>
      <c r="AR122" s="201" t="s">
        <v>83</v>
      </c>
      <c r="AT122" s="202" t="s">
        <v>76</v>
      </c>
      <c r="AU122" s="202" t="s">
        <v>83</v>
      </c>
      <c r="AY122" s="201" t="s">
        <v>122</v>
      </c>
      <c r="BK122" s="203">
        <f>SUM(BK123:BK142)</f>
        <v>0</v>
      </c>
    </row>
    <row r="123" spans="1:65" s="23" customFormat="1" ht="21.75" customHeight="1">
      <c r="A123" s="19"/>
      <c r="B123" s="20"/>
      <c r="C123" s="206" t="s">
        <v>83</v>
      </c>
      <c r="D123" s="206" t="s">
        <v>124</v>
      </c>
      <c r="E123" s="207" t="s">
        <v>148</v>
      </c>
      <c r="F123" s="208" t="s">
        <v>149</v>
      </c>
      <c r="G123" s="209" t="s">
        <v>125</v>
      </c>
      <c r="H123" s="210">
        <v>337</v>
      </c>
      <c r="I123" s="211"/>
      <c r="J123" s="212">
        <f>ROUND(I123*H123,2)</f>
        <v>0</v>
      </c>
      <c r="K123" s="213"/>
      <c r="L123" s="22"/>
      <c r="M123" s="214" t="s">
        <v>1</v>
      </c>
      <c r="N123" s="215" t="s">
        <v>42</v>
      </c>
      <c r="O123" s="59"/>
      <c r="P123" s="216">
        <f>O123*H123</f>
        <v>0</v>
      </c>
      <c r="Q123" s="216">
        <v>0</v>
      </c>
      <c r="R123" s="216">
        <f>Q123*H123</f>
        <v>0</v>
      </c>
      <c r="S123" s="216">
        <v>0.255</v>
      </c>
      <c r="T123" s="217">
        <f>S123*H123</f>
        <v>85.935000000000002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R123" s="218" t="s">
        <v>126</v>
      </c>
      <c r="AT123" s="218" t="s">
        <v>124</v>
      </c>
      <c r="AU123" s="218" t="s">
        <v>84</v>
      </c>
      <c r="AY123" s="2" t="s">
        <v>122</v>
      </c>
      <c r="BE123" s="97">
        <f>IF(N123="základní",J123,0)</f>
        <v>0</v>
      </c>
      <c r="BF123" s="97">
        <f>IF(N123="snížená",J123,0)</f>
        <v>0</v>
      </c>
      <c r="BG123" s="97">
        <f>IF(N123="zákl. přenesená",J123,0)</f>
        <v>0</v>
      </c>
      <c r="BH123" s="97">
        <f>IF(N123="sníž. přenesená",J123,0)</f>
        <v>0</v>
      </c>
      <c r="BI123" s="97">
        <f>IF(N123="nulová",J123,0)</f>
        <v>0</v>
      </c>
      <c r="BJ123" s="2" t="s">
        <v>83</v>
      </c>
      <c r="BK123" s="97">
        <f>ROUND(I123*H123,2)</f>
        <v>0</v>
      </c>
      <c r="BL123" s="2" t="s">
        <v>126</v>
      </c>
      <c r="BM123" s="218" t="s">
        <v>150</v>
      </c>
    </row>
    <row r="124" spans="1:65" s="219" customFormat="1" ht="11.25">
      <c r="B124" s="220"/>
      <c r="C124" s="221"/>
      <c r="D124" s="222" t="s">
        <v>127</v>
      </c>
      <c r="E124" s="223" t="s">
        <v>1</v>
      </c>
      <c r="F124" s="224" t="s">
        <v>151</v>
      </c>
      <c r="G124" s="221"/>
      <c r="H124" s="225">
        <v>32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127</v>
      </c>
      <c r="AU124" s="231" t="s">
        <v>84</v>
      </c>
      <c r="AV124" s="219" t="s">
        <v>84</v>
      </c>
      <c r="AW124" s="219" t="s">
        <v>32</v>
      </c>
      <c r="AX124" s="219" t="s">
        <v>77</v>
      </c>
      <c r="AY124" s="231" t="s">
        <v>122</v>
      </c>
    </row>
    <row r="125" spans="1:65" s="219" customFormat="1" ht="11.25">
      <c r="B125" s="220"/>
      <c r="C125" s="221"/>
      <c r="D125" s="222" t="s">
        <v>127</v>
      </c>
      <c r="E125" s="223" t="s">
        <v>1</v>
      </c>
      <c r="F125" s="224" t="s">
        <v>152</v>
      </c>
      <c r="G125" s="221"/>
      <c r="H125" s="225">
        <v>305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127</v>
      </c>
      <c r="AU125" s="231" t="s">
        <v>84</v>
      </c>
      <c r="AV125" s="219" t="s">
        <v>84</v>
      </c>
      <c r="AW125" s="219" t="s">
        <v>32</v>
      </c>
      <c r="AX125" s="219" t="s">
        <v>77</v>
      </c>
      <c r="AY125" s="231" t="s">
        <v>122</v>
      </c>
    </row>
    <row r="126" spans="1:65" s="232" customFormat="1" ht="11.25">
      <c r="B126" s="233"/>
      <c r="C126" s="234"/>
      <c r="D126" s="222" t="s">
        <v>127</v>
      </c>
      <c r="E126" s="235" t="s">
        <v>1</v>
      </c>
      <c r="F126" s="236" t="s">
        <v>128</v>
      </c>
      <c r="G126" s="234"/>
      <c r="H126" s="237">
        <v>337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127</v>
      </c>
      <c r="AU126" s="243" t="s">
        <v>84</v>
      </c>
      <c r="AV126" s="232" t="s">
        <v>126</v>
      </c>
      <c r="AW126" s="232" t="s">
        <v>32</v>
      </c>
      <c r="AX126" s="232" t="s">
        <v>83</v>
      </c>
      <c r="AY126" s="243" t="s">
        <v>122</v>
      </c>
    </row>
    <row r="127" spans="1:65" s="23" customFormat="1" ht="21.75" customHeight="1">
      <c r="A127" s="19"/>
      <c r="B127" s="20"/>
      <c r="C127" s="206" t="s">
        <v>84</v>
      </c>
      <c r="D127" s="206" t="s">
        <v>124</v>
      </c>
      <c r="E127" s="207" t="s">
        <v>153</v>
      </c>
      <c r="F127" s="208" t="s">
        <v>154</v>
      </c>
      <c r="G127" s="209" t="s">
        <v>125</v>
      </c>
      <c r="H127" s="210">
        <v>1931</v>
      </c>
      <c r="I127" s="211"/>
      <c r="J127" s="212">
        <f>ROUND(I127*H127,2)</f>
        <v>0</v>
      </c>
      <c r="K127" s="213"/>
      <c r="L127" s="22"/>
      <c r="M127" s="214" t="s">
        <v>1</v>
      </c>
      <c r="N127" s="215" t="s">
        <v>42</v>
      </c>
      <c r="O127" s="59"/>
      <c r="P127" s="216">
        <f>O127*H127</f>
        <v>0</v>
      </c>
      <c r="Q127" s="216">
        <v>0</v>
      </c>
      <c r="R127" s="216">
        <f>Q127*H127</f>
        <v>0</v>
      </c>
      <c r="S127" s="216">
        <v>0.5</v>
      </c>
      <c r="T127" s="217">
        <f>S127*H127</f>
        <v>965.5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18" t="s">
        <v>126</v>
      </c>
      <c r="AT127" s="218" t="s">
        <v>124</v>
      </c>
      <c r="AU127" s="218" t="s">
        <v>84</v>
      </c>
      <c r="AY127" s="2" t="s">
        <v>122</v>
      </c>
      <c r="BE127" s="97">
        <f>IF(N127="základní",J127,0)</f>
        <v>0</v>
      </c>
      <c r="BF127" s="97">
        <f>IF(N127="snížená",J127,0)</f>
        <v>0</v>
      </c>
      <c r="BG127" s="97">
        <f>IF(N127="zákl. přenesená",J127,0)</f>
        <v>0</v>
      </c>
      <c r="BH127" s="97">
        <f>IF(N127="sníž. přenesená",J127,0)</f>
        <v>0</v>
      </c>
      <c r="BI127" s="97">
        <f>IF(N127="nulová",J127,0)</f>
        <v>0</v>
      </c>
      <c r="BJ127" s="2" t="s">
        <v>83</v>
      </c>
      <c r="BK127" s="97">
        <f>ROUND(I127*H127,2)</f>
        <v>0</v>
      </c>
      <c r="BL127" s="2" t="s">
        <v>126</v>
      </c>
      <c r="BM127" s="218" t="s">
        <v>155</v>
      </c>
    </row>
    <row r="128" spans="1:65" s="219" customFormat="1" ht="11.25">
      <c r="B128" s="220"/>
      <c r="C128" s="221"/>
      <c r="D128" s="222" t="s">
        <v>127</v>
      </c>
      <c r="E128" s="223" t="s">
        <v>1</v>
      </c>
      <c r="F128" s="224" t="s">
        <v>156</v>
      </c>
      <c r="G128" s="221"/>
      <c r="H128" s="225">
        <v>1245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127</v>
      </c>
      <c r="AU128" s="231" t="s">
        <v>84</v>
      </c>
      <c r="AV128" s="219" t="s">
        <v>84</v>
      </c>
      <c r="AW128" s="219" t="s">
        <v>32</v>
      </c>
      <c r="AX128" s="219" t="s">
        <v>77</v>
      </c>
      <c r="AY128" s="231" t="s">
        <v>122</v>
      </c>
    </row>
    <row r="129" spans="1:65" s="219" customFormat="1" ht="11.25">
      <c r="B129" s="220"/>
      <c r="C129" s="221"/>
      <c r="D129" s="222" t="s">
        <v>127</v>
      </c>
      <c r="E129" s="223" t="s">
        <v>1</v>
      </c>
      <c r="F129" s="224" t="s">
        <v>157</v>
      </c>
      <c r="G129" s="221"/>
      <c r="H129" s="225">
        <v>337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127</v>
      </c>
      <c r="AU129" s="231" t="s">
        <v>84</v>
      </c>
      <c r="AV129" s="219" t="s">
        <v>84</v>
      </c>
      <c r="AW129" s="219" t="s">
        <v>32</v>
      </c>
      <c r="AX129" s="219" t="s">
        <v>77</v>
      </c>
      <c r="AY129" s="231" t="s">
        <v>122</v>
      </c>
    </row>
    <row r="130" spans="1:65" s="219" customFormat="1" ht="11.25">
      <c r="B130" s="220"/>
      <c r="C130" s="221"/>
      <c r="D130" s="222" t="s">
        <v>127</v>
      </c>
      <c r="E130" s="223" t="s">
        <v>1</v>
      </c>
      <c r="F130" s="224" t="s">
        <v>158</v>
      </c>
      <c r="G130" s="221"/>
      <c r="H130" s="225">
        <v>349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127</v>
      </c>
      <c r="AU130" s="231" t="s">
        <v>84</v>
      </c>
      <c r="AV130" s="219" t="s">
        <v>84</v>
      </c>
      <c r="AW130" s="219" t="s">
        <v>32</v>
      </c>
      <c r="AX130" s="219" t="s">
        <v>77</v>
      </c>
      <c r="AY130" s="231" t="s">
        <v>122</v>
      </c>
    </row>
    <row r="131" spans="1:65" s="232" customFormat="1" ht="11.25">
      <c r="B131" s="233"/>
      <c r="C131" s="234"/>
      <c r="D131" s="222" t="s">
        <v>127</v>
      </c>
      <c r="E131" s="235" t="s">
        <v>1</v>
      </c>
      <c r="F131" s="236" t="s">
        <v>128</v>
      </c>
      <c r="G131" s="234"/>
      <c r="H131" s="237">
        <v>1931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127</v>
      </c>
      <c r="AU131" s="243" t="s">
        <v>84</v>
      </c>
      <c r="AV131" s="232" t="s">
        <v>126</v>
      </c>
      <c r="AW131" s="232" t="s">
        <v>32</v>
      </c>
      <c r="AX131" s="232" t="s">
        <v>83</v>
      </c>
      <c r="AY131" s="243" t="s">
        <v>122</v>
      </c>
    </row>
    <row r="132" spans="1:65" s="23" customFormat="1" ht="16.5" customHeight="1">
      <c r="A132" s="19"/>
      <c r="B132" s="20"/>
      <c r="C132" s="206" t="s">
        <v>129</v>
      </c>
      <c r="D132" s="206" t="s">
        <v>124</v>
      </c>
      <c r="E132" s="207" t="s">
        <v>159</v>
      </c>
      <c r="F132" s="208" t="s">
        <v>160</v>
      </c>
      <c r="G132" s="209" t="s">
        <v>161</v>
      </c>
      <c r="H132" s="210">
        <v>216</v>
      </c>
      <c r="I132" s="211"/>
      <c r="J132" s="212">
        <f>ROUND(I132*H132,2)</f>
        <v>0</v>
      </c>
      <c r="K132" s="213"/>
      <c r="L132" s="22"/>
      <c r="M132" s="214" t="s">
        <v>1</v>
      </c>
      <c r="N132" s="215" t="s">
        <v>42</v>
      </c>
      <c r="O132" s="59"/>
      <c r="P132" s="216">
        <f>O132*H132</f>
        <v>0</v>
      </c>
      <c r="Q132" s="216">
        <v>0</v>
      </c>
      <c r="R132" s="216">
        <f>Q132*H132</f>
        <v>0</v>
      </c>
      <c r="S132" s="216">
        <v>0.20499999999999999</v>
      </c>
      <c r="T132" s="217">
        <f>S132*H132</f>
        <v>44.279999999999994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18" t="s">
        <v>126</v>
      </c>
      <c r="AT132" s="218" t="s">
        <v>124</v>
      </c>
      <c r="AU132" s="218" t="s">
        <v>84</v>
      </c>
      <c r="AY132" s="2" t="s">
        <v>122</v>
      </c>
      <c r="BE132" s="97">
        <f>IF(N132="základní",J132,0)</f>
        <v>0</v>
      </c>
      <c r="BF132" s="97">
        <f>IF(N132="snížená",J132,0)</f>
        <v>0</v>
      </c>
      <c r="BG132" s="97">
        <f>IF(N132="zákl. přenesená",J132,0)</f>
        <v>0</v>
      </c>
      <c r="BH132" s="97">
        <f>IF(N132="sníž. přenesená",J132,0)</f>
        <v>0</v>
      </c>
      <c r="BI132" s="97">
        <f>IF(N132="nulová",J132,0)</f>
        <v>0</v>
      </c>
      <c r="BJ132" s="2" t="s">
        <v>83</v>
      </c>
      <c r="BK132" s="97">
        <f>ROUND(I132*H132,2)</f>
        <v>0</v>
      </c>
      <c r="BL132" s="2" t="s">
        <v>126</v>
      </c>
      <c r="BM132" s="218" t="s">
        <v>162</v>
      </c>
    </row>
    <row r="133" spans="1:65" s="23" customFormat="1" ht="29.25">
      <c r="A133" s="19"/>
      <c r="B133" s="20"/>
      <c r="C133" s="21"/>
      <c r="D133" s="222" t="s">
        <v>163</v>
      </c>
      <c r="E133" s="21"/>
      <c r="F133" s="249" t="s">
        <v>164</v>
      </c>
      <c r="G133" s="21"/>
      <c r="H133" s="21"/>
      <c r="I133" s="110"/>
      <c r="J133" s="21"/>
      <c r="K133" s="21"/>
      <c r="L133" s="22"/>
      <c r="M133" s="250"/>
      <c r="N133" s="251"/>
      <c r="O133" s="59"/>
      <c r="P133" s="59"/>
      <c r="Q133" s="59"/>
      <c r="R133" s="59"/>
      <c r="S133" s="59"/>
      <c r="T133" s="60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T133" s="2" t="s">
        <v>163</v>
      </c>
      <c r="AU133" s="2" t="s">
        <v>84</v>
      </c>
    </row>
    <row r="134" spans="1:65" s="219" customFormat="1" ht="11.25">
      <c r="B134" s="220"/>
      <c r="C134" s="221"/>
      <c r="D134" s="222" t="s">
        <v>127</v>
      </c>
      <c r="E134" s="223" t="s">
        <v>1</v>
      </c>
      <c r="F134" s="224" t="s">
        <v>165</v>
      </c>
      <c r="G134" s="221"/>
      <c r="H134" s="225">
        <v>216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127</v>
      </c>
      <c r="AU134" s="231" t="s">
        <v>84</v>
      </c>
      <c r="AV134" s="219" t="s">
        <v>84</v>
      </c>
      <c r="AW134" s="219" t="s">
        <v>32</v>
      </c>
      <c r="AX134" s="219" t="s">
        <v>77</v>
      </c>
      <c r="AY134" s="231" t="s">
        <v>122</v>
      </c>
    </row>
    <row r="135" spans="1:65" s="232" customFormat="1" ht="11.25">
      <c r="B135" s="233"/>
      <c r="C135" s="234"/>
      <c r="D135" s="222" t="s">
        <v>127</v>
      </c>
      <c r="E135" s="235" t="s">
        <v>1</v>
      </c>
      <c r="F135" s="236" t="s">
        <v>128</v>
      </c>
      <c r="G135" s="234"/>
      <c r="H135" s="237">
        <v>216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127</v>
      </c>
      <c r="AU135" s="243" t="s">
        <v>84</v>
      </c>
      <c r="AV135" s="232" t="s">
        <v>126</v>
      </c>
      <c r="AW135" s="232" t="s">
        <v>32</v>
      </c>
      <c r="AX135" s="232" t="s">
        <v>83</v>
      </c>
      <c r="AY135" s="243" t="s">
        <v>122</v>
      </c>
    </row>
    <row r="136" spans="1:65" s="23" customFormat="1" ht="16.5" customHeight="1">
      <c r="A136" s="19"/>
      <c r="B136" s="20"/>
      <c r="C136" s="206" t="s">
        <v>126</v>
      </c>
      <c r="D136" s="206" t="s">
        <v>124</v>
      </c>
      <c r="E136" s="207" t="s">
        <v>166</v>
      </c>
      <c r="F136" s="208" t="s">
        <v>167</v>
      </c>
      <c r="G136" s="209" t="s">
        <v>140</v>
      </c>
      <c r="H136" s="210">
        <v>46.25</v>
      </c>
      <c r="I136" s="211"/>
      <c r="J136" s="212">
        <f>ROUND(I136*H136,2)</f>
        <v>0</v>
      </c>
      <c r="K136" s="213"/>
      <c r="L136" s="22"/>
      <c r="M136" s="214" t="s">
        <v>1</v>
      </c>
      <c r="N136" s="215" t="s">
        <v>42</v>
      </c>
      <c r="O136" s="59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18" t="s">
        <v>126</v>
      </c>
      <c r="AT136" s="218" t="s">
        <v>124</v>
      </c>
      <c r="AU136" s="218" t="s">
        <v>84</v>
      </c>
      <c r="AY136" s="2" t="s">
        <v>122</v>
      </c>
      <c r="BE136" s="97">
        <f>IF(N136="základní",J136,0)</f>
        <v>0</v>
      </c>
      <c r="BF136" s="97">
        <f>IF(N136="snížená",J136,0)</f>
        <v>0</v>
      </c>
      <c r="BG136" s="97">
        <f>IF(N136="zákl. přenesená",J136,0)</f>
        <v>0</v>
      </c>
      <c r="BH136" s="97">
        <f>IF(N136="sníž. přenesená",J136,0)</f>
        <v>0</v>
      </c>
      <c r="BI136" s="97">
        <f>IF(N136="nulová",J136,0)</f>
        <v>0</v>
      </c>
      <c r="BJ136" s="2" t="s">
        <v>83</v>
      </c>
      <c r="BK136" s="97">
        <f>ROUND(I136*H136,2)</f>
        <v>0</v>
      </c>
      <c r="BL136" s="2" t="s">
        <v>126</v>
      </c>
      <c r="BM136" s="218" t="s">
        <v>168</v>
      </c>
    </row>
    <row r="137" spans="1:65" s="219" customFormat="1" ht="11.25">
      <c r="B137" s="220"/>
      <c r="C137" s="221"/>
      <c r="D137" s="222" t="s">
        <v>127</v>
      </c>
      <c r="E137" s="223" t="s">
        <v>1</v>
      </c>
      <c r="F137" s="224" t="s">
        <v>169</v>
      </c>
      <c r="G137" s="221"/>
      <c r="H137" s="225">
        <v>34.25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127</v>
      </c>
      <c r="AU137" s="231" t="s">
        <v>84</v>
      </c>
      <c r="AV137" s="219" t="s">
        <v>84</v>
      </c>
      <c r="AW137" s="219" t="s">
        <v>32</v>
      </c>
      <c r="AX137" s="219" t="s">
        <v>77</v>
      </c>
      <c r="AY137" s="231" t="s">
        <v>122</v>
      </c>
    </row>
    <row r="138" spans="1:65" s="219" customFormat="1" ht="22.5">
      <c r="B138" s="220"/>
      <c r="C138" s="221"/>
      <c r="D138" s="222" t="s">
        <v>127</v>
      </c>
      <c r="E138" s="223" t="s">
        <v>1</v>
      </c>
      <c r="F138" s="224" t="s">
        <v>170</v>
      </c>
      <c r="G138" s="221"/>
      <c r="H138" s="225">
        <v>12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127</v>
      </c>
      <c r="AU138" s="231" t="s">
        <v>84</v>
      </c>
      <c r="AV138" s="219" t="s">
        <v>84</v>
      </c>
      <c r="AW138" s="219" t="s">
        <v>32</v>
      </c>
      <c r="AX138" s="219" t="s">
        <v>77</v>
      </c>
      <c r="AY138" s="231" t="s">
        <v>122</v>
      </c>
    </row>
    <row r="139" spans="1:65" s="232" customFormat="1" ht="11.25">
      <c r="B139" s="233"/>
      <c r="C139" s="234"/>
      <c r="D139" s="222" t="s">
        <v>127</v>
      </c>
      <c r="E139" s="235" t="s">
        <v>1</v>
      </c>
      <c r="F139" s="236" t="s">
        <v>128</v>
      </c>
      <c r="G139" s="234"/>
      <c r="H139" s="237">
        <v>46.25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127</v>
      </c>
      <c r="AU139" s="243" t="s">
        <v>84</v>
      </c>
      <c r="AV139" s="232" t="s">
        <v>126</v>
      </c>
      <c r="AW139" s="232" t="s">
        <v>32</v>
      </c>
      <c r="AX139" s="232" t="s">
        <v>83</v>
      </c>
      <c r="AY139" s="243" t="s">
        <v>122</v>
      </c>
    </row>
    <row r="140" spans="1:65" s="23" customFormat="1" ht="16.5" customHeight="1">
      <c r="A140" s="19"/>
      <c r="B140" s="20"/>
      <c r="C140" s="206" t="s">
        <v>130</v>
      </c>
      <c r="D140" s="206" t="s">
        <v>124</v>
      </c>
      <c r="E140" s="207" t="s">
        <v>171</v>
      </c>
      <c r="F140" s="208" t="s">
        <v>172</v>
      </c>
      <c r="G140" s="209" t="s">
        <v>173</v>
      </c>
      <c r="H140" s="210">
        <v>1</v>
      </c>
      <c r="I140" s="211"/>
      <c r="J140" s="212">
        <f>ROUND(I140*H140,2)</f>
        <v>0</v>
      </c>
      <c r="K140" s="213"/>
      <c r="L140" s="22"/>
      <c r="M140" s="214" t="s">
        <v>1</v>
      </c>
      <c r="N140" s="215" t="s">
        <v>42</v>
      </c>
      <c r="O140" s="59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18" t="s">
        <v>126</v>
      </c>
      <c r="AT140" s="218" t="s">
        <v>124</v>
      </c>
      <c r="AU140" s="218" t="s">
        <v>84</v>
      </c>
      <c r="AY140" s="2" t="s">
        <v>122</v>
      </c>
      <c r="BE140" s="97">
        <f>IF(N140="základní",J140,0)</f>
        <v>0</v>
      </c>
      <c r="BF140" s="97">
        <f>IF(N140="snížená",J140,0)</f>
        <v>0</v>
      </c>
      <c r="BG140" s="97">
        <f>IF(N140="zákl. přenesená",J140,0)</f>
        <v>0</v>
      </c>
      <c r="BH140" s="97">
        <f>IF(N140="sníž. přenesená",J140,0)</f>
        <v>0</v>
      </c>
      <c r="BI140" s="97">
        <f>IF(N140="nulová",J140,0)</f>
        <v>0</v>
      </c>
      <c r="BJ140" s="2" t="s">
        <v>83</v>
      </c>
      <c r="BK140" s="97">
        <f>ROUND(I140*H140,2)</f>
        <v>0</v>
      </c>
      <c r="BL140" s="2" t="s">
        <v>126</v>
      </c>
      <c r="BM140" s="218" t="s">
        <v>174</v>
      </c>
    </row>
    <row r="141" spans="1:65" s="219" customFormat="1" ht="11.25">
      <c r="B141" s="220"/>
      <c r="C141" s="221"/>
      <c r="D141" s="222" t="s">
        <v>127</v>
      </c>
      <c r="E141" s="223" t="s">
        <v>1</v>
      </c>
      <c r="F141" s="224" t="s">
        <v>175</v>
      </c>
      <c r="G141" s="221"/>
      <c r="H141" s="225">
        <v>1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127</v>
      </c>
      <c r="AU141" s="231" t="s">
        <v>84</v>
      </c>
      <c r="AV141" s="219" t="s">
        <v>84</v>
      </c>
      <c r="AW141" s="219" t="s">
        <v>32</v>
      </c>
      <c r="AX141" s="219" t="s">
        <v>77</v>
      </c>
      <c r="AY141" s="231" t="s">
        <v>122</v>
      </c>
    </row>
    <row r="142" spans="1:65" s="232" customFormat="1" ht="11.25">
      <c r="B142" s="233"/>
      <c r="C142" s="234"/>
      <c r="D142" s="222" t="s">
        <v>127</v>
      </c>
      <c r="E142" s="235" t="s">
        <v>1</v>
      </c>
      <c r="F142" s="236" t="s">
        <v>128</v>
      </c>
      <c r="G142" s="234"/>
      <c r="H142" s="237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127</v>
      </c>
      <c r="AU142" s="243" t="s">
        <v>84</v>
      </c>
      <c r="AV142" s="232" t="s">
        <v>126</v>
      </c>
      <c r="AW142" s="232" t="s">
        <v>32</v>
      </c>
      <c r="AX142" s="232" t="s">
        <v>83</v>
      </c>
      <c r="AY142" s="243" t="s">
        <v>122</v>
      </c>
    </row>
    <row r="143" spans="1:65" s="189" customFormat="1" ht="22.9" customHeight="1">
      <c r="B143" s="190"/>
      <c r="C143" s="191"/>
      <c r="D143" s="192" t="s">
        <v>76</v>
      </c>
      <c r="E143" s="204" t="s">
        <v>83</v>
      </c>
      <c r="F143" s="204" t="s">
        <v>123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SUM(P144:P171)</f>
        <v>0</v>
      </c>
      <c r="Q143" s="198"/>
      <c r="R143" s="199">
        <f>SUM(R144:R171)</f>
        <v>6.225E-2</v>
      </c>
      <c r="S143" s="198"/>
      <c r="T143" s="200">
        <f>SUM(T144:T171)</f>
        <v>937.48500000000001</v>
      </c>
      <c r="AR143" s="201" t="s">
        <v>83</v>
      </c>
      <c r="AT143" s="202" t="s">
        <v>76</v>
      </c>
      <c r="AU143" s="202" t="s">
        <v>83</v>
      </c>
      <c r="AY143" s="201" t="s">
        <v>122</v>
      </c>
      <c r="BK143" s="203">
        <f>SUM(BK144:BK171)</f>
        <v>0</v>
      </c>
    </row>
    <row r="144" spans="1:65" s="23" customFormat="1" ht="21.75" customHeight="1">
      <c r="A144" s="19"/>
      <c r="B144" s="20"/>
      <c r="C144" s="206" t="s">
        <v>131</v>
      </c>
      <c r="D144" s="206" t="s">
        <v>124</v>
      </c>
      <c r="E144" s="207" t="s">
        <v>176</v>
      </c>
      <c r="F144" s="208" t="s">
        <v>177</v>
      </c>
      <c r="G144" s="209" t="s">
        <v>125</v>
      </c>
      <c r="H144" s="210">
        <v>1245</v>
      </c>
      <c r="I144" s="211"/>
      <c r="J144" s="212">
        <f>ROUND(I144*H144,2)</f>
        <v>0</v>
      </c>
      <c r="K144" s="213"/>
      <c r="L144" s="22"/>
      <c r="M144" s="214" t="s">
        <v>1</v>
      </c>
      <c r="N144" s="215" t="s">
        <v>42</v>
      </c>
      <c r="O144" s="59"/>
      <c r="P144" s="216">
        <f>O144*H144</f>
        <v>0</v>
      </c>
      <c r="Q144" s="216">
        <v>0</v>
      </c>
      <c r="R144" s="216">
        <f>Q144*H144</f>
        <v>0</v>
      </c>
      <c r="S144" s="216">
        <v>0.625</v>
      </c>
      <c r="T144" s="217">
        <f>S144*H144</f>
        <v>778.125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18" t="s">
        <v>126</v>
      </c>
      <c r="AT144" s="218" t="s">
        <v>124</v>
      </c>
      <c r="AU144" s="218" t="s">
        <v>84</v>
      </c>
      <c r="AY144" s="2" t="s">
        <v>122</v>
      </c>
      <c r="BE144" s="97">
        <f>IF(N144="základní",J144,0)</f>
        <v>0</v>
      </c>
      <c r="BF144" s="97">
        <f>IF(N144="snížená",J144,0)</f>
        <v>0</v>
      </c>
      <c r="BG144" s="97">
        <f>IF(N144="zákl. přenesená",J144,0)</f>
        <v>0</v>
      </c>
      <c r="BH144" s="97">
        <f>IF(N144="sníž. přenesená",J144,0)</f>
        <v>0</v>
      </c>
      <c r="BI144" s="97">
        <f>IF(N144="nulová",J144,0)</f>
        <v>0</v>
      </c>
      <c r="BJ144" s="2" t="s">
        <v>83</v>
      </c>
      <c r="BK144" s="97">
        <f>ROUND(I144*H144,2)</f>
        <v>0</v>
      </c>
      <c r="BL144" s="2" t="s">
        <v>126</v>
      </c>
      <c r="BM144" s="218" t="s">
        <v>178</v>
      </c>
    </row>
    <row r="145" spans="1:65" s="219" customFormat="1" ht="11.25">
      <c r="B145" s="220"/>
      <c r="C145" s="221"/>
      <c r="D145" s="222" t="s">
        <v>127</v>
      </c>
      <c r="E145" s="223" t="s">
        <v>1</v>
      </c>
      <c r="F145" s="224" t="s">
        <v>179</v>
      </c>
      <c r="G145" s="221"/>
      <c r="H145" s="225">
        <v>1245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127</v>
      </c>
      <c r="AU145" s="231" t="s">
        <v>84</v>
      </c>
      <c r="AV145" s="219" t="s">
        <v>84</v>
      </c>
      <c r="AW145" s="219" t="s">
        <v>32</v>
      </c>
      <c r="AX145" s="219" t="s">
        <v>77</v>
      </c>
      <c r="AY145" s="231" t="s">
        <v>122</v>
      </c>
    </row>
    <row r="146" spans="1:65" s="232" customFormat="1" ht="11.25">
      <c r="B146" s="233"/>
      <c r="C146" s="234"/>
      <c r="D146" s="222" t="s">
        <v>127</v>
      </c>
      <c r="E146" s="235" t="s">
        <v>1</v>
      </c>
      <c r="F146" s="236" t="s">
        <v>128</v>
      </c>
      <c r="G146" s="234"/>
      <c r="H146" s="237">
        <v>1245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127</v>
      </c>
      <c r="AU146" s="243" t="s">
        <v>84</v>
      </c>
      <c r="AV146" s="232" t="s">
        <v>126</v>
      </c>
      <c r="AW146" s="232" t="s">
        <v>32</v>
      </c>
      <c r="AX146" s="232" t="s">
        <v>83</v>
      </c>
      <c r="AY146" s="243" t="s">
        <v>122</v>
      </c>
    </row>
    <row r="147" spans="1:65" s="23" customFormat="1" ht="21.75" customHeight="1">
      <c r="A147" s="19"/>
      <c r="B147" s="20"/>
      <c r="C147" s="206" t="s">
        <v>132</v>
      </c>
      <c r="D147" s="206" t="s">
        <v>124</v>
      </c>
      <c r="E147" s="207" t="s">
        <v>180</v>
      </c>
      <c r="F147" s="208" t="s">
        <v>181</v>
      </c>
      <c r="G147" s="209" t="s">
        <v>125</v>
      </c>
      <c r="H147" s="210">
        <v>1245</v>
      </c>
      <c r="I147" s="211"/>
      <c r="J147" s="212">
        <f>ROUND(I147*H147,2)</f>
        <v>0</v>
      </c>
      <c r="K147" s="213"/>
      <c r="L147" s="22"/>
      <c r="M147" s="214" t="s">
        <v>1</v>
      </c>
      <c r="N147" s="215" t="s">
        <v>42</v>
      </c>
      <c r="O147" s="59"/>
      <c r="P147" s="216">
        <f>O147*H147</f>
        <v>0</v>
      </c>
      <c r="Q147" s="216">
        <v>5.0000000000000002E-5</v>
      </c>
      <c r="R147" s="216">
        <f>Q147*H147</f>
        <v>6.225E-2</v>
      </c>
      <c r="S147" s="216">
        <v>0.128</v>
      </c>
      <c r="T147" s="217">
        <f>S147*H147</f>
        <v>159.36000000000001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18" t="s">
        <v>126</v>
      </c>
      <c r="AT147" s="218" t="s">
        <v>124</v>
      </c>
      <c r="AU147" s="218" t="s">
        <v>84</v>
      </c>
      <c r="AY147" s="2" t="s">
        <v>122</v>
      </c>
      <c r="BE147" s="97">
        <f>IF(N147="základní",J147,0)</f>
        <v>0</v>
      </c>
      <c r="BF147" s="97">
        <f>IF(N147="snížená",J147,0)</f>
        <v>0</v>
      </c>
      <c r="BG147" s="97">
        <f>IF(N147="zákl. přenesená",J147,0)</f>
        <v>0</v>
      </c>
      <c r="BH147" s="97">
        <f>IF(N147="sníž. přenesená",J147,0)</f>
        <v>0</v>
      </c>
      <c r="BI147" s="97">
        <f>IF(N147="nulová",J147,0)</f>
        <v>0</v>
      </c>
      <c r="BJ147" s="2" t="s">
        <v>83</v>
      </c>
      <c r="BK147" s="97">
        <f>ROUND(I147*H147,2)</f>
        <v>0</v>
      </c>
      <c r="BL147" s="2" t="s">
        <v>126</v>
      </c>
      <c r="BM147" s="218" t="s">
        <v>182</v>
      </c>
    </row>
    <row r="148" spans="1:65" s="219" customFormat="1" ht="11.25">
      <c r="B148" s="220"/>
      <c r="C148" s="221"/>
      <c r="D148" s="222" t="s">
        <v>127</v>
      </c>
      <c r="E148" s="223" t="s">
        <v>1</v>
      </c>
      <c r="F148" s="224" t="s">
        <v>183</v>
      </c>
      <c r="G148" s="221"/>
      <c r="H148" s="225">
        <v>1245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127</v>
      </c>
      <c r="AU148" s="231" t="s">
        <v>84</v>
      </c>
      <c r="AV148" s="219" t="s">
        <v>84</v>
      </c>
      <c r="AW148" s="219" t="s">
        <v>32</v>
      </c>
      <c r="AX148" s="219" t="s">
        <v>77</v>
      </c>
      <c r="AY148" s="231" t="s">
        <v>122</v>
      </c>
    </row>
    <row r="149" spans="1:65" s="232" customFormat="1" ht="11.25">
      <c r="B149" s="233"/>
      <c r="C149" s="234"/>
      <c r="D149" s="222" t="s">
        <v>127</v>
      </c>
      <c r="E149" s="235" t="s">
        <v>1</v>
      </c>
      <c r="F149" s="236" t="s">
        <v>128</v>
      </c>
      <c r="G149" s="234"/>
      <c r="H149" s="237">
        <v>1245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127</v>
      </c>
      <c r="AU149" s="243" t="s">
        <v>84</v>
      </c>
      <c r="AV149" s="232" t="s">
        <v>126</v>
      </c>
      <c r="AW149" s="232" t="s">
        <v>32</v>
      </c>
      <c r="AX149" s="232" t="s">
        <v>83</v>
      </c>
      <c r="AY149" s="243" t="s">
        <v>122</v>
      </c>
    </row>
    <row r="150" spans="1:65" s="23" customFormat="1" ht="16.5" customHeight="1">
      <c r="A150" s="19"/>
      <c r="B150" s="20"/>
      <c r="C150" s="206" t="s">
        <v>133</v>
      </c>
      <c r="D150" s="206" t="s">
        <v>124</v>
      </c>
      <c r="E150" s="207" t="s">
        <v>141</v>
      </c>
      <c r="F150" s="208" t="s">
        <v>142</v>
      </c>
      <c r="G150" s="209" t="s">
        <v>140</v>
      </c>
      <c r="H150" s="210">
        <v>543.5</v>
      </c>
      <c r="I150" s="211"/>
      <c r="J150" s="212">
        <f>ROUND(I150*H150,2)</f>
        <v>0</v>
      </c>
      <c r="K150" s="213"/>
      <c r="L150" s="22"/>
      <c r="M150" s="214" t="s">
        <v>1</v>
      </c>
      <c r="N150" s="215" t="s">
        <v>42</v>
      </c>
      <c r="O150" s="59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18" t="s">
        <v>126</v>
      </c>
      <c r="AT150" s="218" t="s">
        <v>124</v>
      </c>
      <c r="AU150" s="218" t="s">
        <v>84</v>
      </c>
      <c r="AY150" s="2" t="s">
        <v>122</v>
      </c>
      <c r="BE150" s="97">
        <f>IF(N150="základní",J150,0)</f>
        <v>0</v>
      </c>
      <c r="BF150" s="97">
        <f>IF(N150="snížená",J150,0)</f>
        <v>0</v>
      </c>
      <c r="BG150" s="97">
        <f>IF(N150="zákl. přenesená",J150,0)</f>
        <v>0</v>
      </c>
      <c r="BH150" s="97">
        <f>IF(N150="sníž. přenesená",J150,0)</f>
        <v>0</v>
      </c>
      <c r="BI150" s="97">
        <f>IF(N150="nulová",J150,0)</f>
        <v>0</v>
      </c>
      <c r="BJ150" s="2" t="s">
        <v>83</v>
      </c>
      <c r="BK150" s="97">
        <f>ROUND(I150*H150,2)</f>
        <v>0</v>
      </c>
      <c r="BL150" s="2" t="s">
        <v>126</v>
      </c>
      <c r="BM150" s="218" t="s">
        <v>184</v>
      </c>
    </row>
    <row r="151" spans="1:65" s="219" customFormat="1" ht="11.25">
      <c r="B151" s="220"/>
      <c r="C151" s="221"/>
      <c r="D151" s="222" t="s">
        <v>127</v>
      </c>
      <c r="E151" s="223" t="s">
        <v>1</v>
      </c>
      <c r="F151" s="224" t="s">
        <v>185</v>
      </c>
      <c r="G151" s="221"/>
      <c r="H151" s="225">
        <v>543.5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127</v>
      </c>
      <c r="AU151" s="231" t="s">
        <v>84</v>
      </c>
      <c r="AV151" s="219" t="s">
        <v>84</v>
      </c>
      <c r="AW151" s="219" t="s">
        <v>32</v>
      </c>
      <c r="AX151" s="219" t="s">
        <v>77</v>
      </c>
      <c r="AY151" s="231" t="s">
        <v>122</v>
      </c>
    </row>
    <row r="152" spans="1:65" s="232" customFormat="1" ht="11.25">
      <c r="B152" s="233"/>
      <c r="C152" s="234"/>
      <c r="D152" s="222" t="s">
        <v>127</v>
      </c>
      <c r="E152" s="235" t="s">
        <v>1</v>
      </c>
      <c r="F152" s="236" t="s">
        <v>128</v>
      </c>
      <c r="G152" s="234"/>
      <c r="H152" s="237">
        <v>543.5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127</v>
      </c>
      <c r="AU152" s="243" t="s">
        <v>84</v>
      </c>
      <c r="AV152" s="232" t="s">
        <v>126</v>
      </c>
      <c r="AW152" s="232" t="s">
        <v>32</v>
      </c>
      <c r="AX152" s="232" t="s">
        <v>83</v>
      </c>
      <c r="AY152" s="243" t="s">
        <v>122</v>
      </c>
    </row>
    <row r="153" spans="1:65" s="23" customFormat="1" ht="21.75" customHeight="1">
      <c r="A153" s="19"/>
      <c r="B153" s="20"/>
      <c r="C153" s="206" t="s">
        <v>134</v>
      </c>
      <c r="D153" s="206" t="s">
        <v>124</v>
      </c>
      <c r="E153" s="207" t="s">
        <v>186</v>
      </c>
      <c r="F153" s="208" t="s">
        <v>187</v>
      </c>
      <c r="G153" s="209" t="s">
        <v>140</v>
      </c>
      <c r="H153" s="210">
        <v>543.5</v>
      </c>
      <c r="I153" s="211"/>
      <c r="J153" s="212">
        <f>ROUND(I153*H153,2)</f>
        <v>0</v>
      </c>
      <c r="K153" s="213"/>
      <c r="L153" s="22"/>
      <c r="M153" s="214" t="s">
        <v>1</v>
      </c>
      <c r="N153" s="215" t="s">
        <v>42</v>
      </c>
      <c r="O153" s="59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18" t="s">
        <v>126</v>
      </c>
      <c r="AT153" s="218" t="s">
        <v>124</v>
      </c>
      <c r="AU153" s="218" t="s">
        <v>84</v>
      </c>
      <c r="AY153" s="2" t="s">
        <v>122</v>
      </c>
      <c r="BE153" s="97">
        <f>IF(N153="základní",J153,0)</f>
        <v>0</v>
      </c>
      <c r="BF153" s="97">
        <f>IF(N153="snížená",J153,0)</f>
        <v>0</v>
      </c>
      <c r="BG153" s="97">
        <f>IF(N153="zákl. přenesená",J153,0)</f>
        <v>0</v>
      </c>
      <c r="BH153" s="97">
        <f>IF(N153="sníž. přenesená",J153,0)</f>
        <v>0</v>
      </c>
      <c r="BI153" s="97">
        <f>IF(N153="nulová",J153,0)</f>
        <v>0</v>
      </c>
      <c r="BJ153" s="2" t="s">
        <v>83</v>
      </c>
      <c r="BK153" s="97">
        <f>ROUND(I153*H153,2)</f>
        <v>0</v>
      </c>
      <c r="BL153" s="2" t="s">
        <v>126</v>
      </c>
      <c r="BM153" s="218" t="s">
        <v>188</v>
      </c>
    </row>
    <row r="154" spans="1:65" s="219" customFormat="1" ht="11.25">
      <c r="B154" s="220"/>
      <c r="C154" s="221"/>
      <c r="D154" s="222" t="s">
        <v>127</v>
      </c>
      <c r="E154" s="223" t="s">
        <v>1</v>
      </c>
      <c r="F154" s="224" t="s">
        <v>185</v>
      </c>
      <c r="G154" s="221"/>
      <c r="H154" s="225">
        <v>543.5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127</v>
      </c>
      <c r="AU154" s="231" t="s">
        <v>84</v>
      </c>
      <c r="AV154" s="219" t="s">
        <v>84</v>
      </c>
      <c r="AW154" s="219" t="s">
        <v>32</v>
      </c>
      <c r="AX154" s="219" t="s">
        <v>77</v>
      </c>
      <c r="AY154" s="231" t="s">
        <v>122</v>
      </c>
    </row>
    <row r="155" spans="1:65" s="232" customFormat="1" ht="11.25">
      <c r="B155" s="233"/>
      <c r="C155" s="234"/>
      <c r="D155" s="222" t="s">
        <v>127</v>
      </c>
      <c r="E155" s="235" t="s">
        <v>1</v>
      </c>
      <c r="F155" s="236" t="s">
        <v>128</v>
      </c>
      <c r="G155" s="234"/>
      <c r="H155" s="237">
        <v>543.5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127</v>
      </c>
      <c r="AU155" s="243" t="s">
        <v>84</v>
      </c>
      <c r="AV155" s="232" t="s">
        <v>126</v>
      </c>
      <c r="AW155" s="232" t="s">
        <v>32</v>
      </c>
      <c r="AX155" s="232" t="s">
        <v>83</v>
      </c>
      <c r="AY155" s="243" t="s">
        <v>122</v>
      </c>
    </row>
    <row r="156" spans="1:65" s="23" customFormat="1" ht="16.5" customHeight="1">
      <c r="A156" s="19"/>
      <c r="B156" s="20"/>
      <c r="C156" s="206" t="s">
        <v>135</v>
      </c>
      <c r="D156" s="206" t="s">
        <v>124</v>
      </c>
      <c r="E156" s="207" t="s">
        <v>189</v>
      </c>
      <c r="F156" s="208" t="s">
        <v>190</v>
      </c>
      <c r="G156" s="209" t="s">
        <v>143</v>
      </c>
      <c r="H156" s="210">
        <v>1672.079</v>
      </c>
      <c r="I156" s="211"/>
      <c r="J156" s="212">
        <f>ROUND(I156*H156,2)</f>
        <v>0</v>
      </c>
      <c r="K156" s="213"/>
      <c r="L156" s="22"/>
      <c r="M156" s="214" t="s">
        <v>1</v>
      </c>
      <c r="N156" s="215" t="s">
        <v>42</v>
      </c>
      <c r="O156" s="59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18" t="s">
        <v>126</v>
      </c>
      <c r="AT156" s="218" t="s">
        <v>124</v>
      </c>
      <c r="AU156" s="218" t="s">
        <v>84</v>
      </c>
      <c r="AY156" s="2" t="s">
        <v>122</v>
      </c>
      <c r="BE156" s="97">
        <f>IF(N156="základní",J156,0)</f>
        <v>0</v>
      </c>
      <c r="BF156" s="97">
        <f>IF(N156="snížená",J156,0)</f>
        <v>0</v>
      </c>
      <c r="BG156" s="97">
        <f>IF(N156="zákl. přenesená",J156,0)</f>
        <v>0</v>
      </c>
      <c r="BH156" s="97">
        <f>IF(N156="sníž. přenesená",J156,0)</f>
        <v>0</v>
      </c>
      <c r="BI156" s="97">
        <f>IF(N156="nulová",J156,0)</f>
        <v>0</v>
      </c>
      <c r="BJ156" s="2" t="s">
        <v>83</v>
      </c>
      <c r="BK156" s="97">
        <f>ROUND(I156*H156,2)</f>
        <v>0</v>
      </c>
      <c r="BL156" s="2" t="s">
        <v>126</v>
      </c>
      <c r="BM156" s="218" t="s">
        <v>191</v>
      </c>
    </row>
    <row r="157" spans="1:65" s="219" customFormat="1" ht="11.25">
      <c r="B157" s="220"/>
      <c r="C157" s="221"/>
      <c r="D157" s="222" t="s">
        <v>127</v>
      </c>
      <c r="E157" s="223" t="s">
        <v>1</v>
      </c>
      <c r="F157" s="224" t="s">
        <v>192</v>
      </c>
      <c r="G157" s="221"/>
      <c r="H157" s="225">
        <v>52.572000000000003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127</v>
      </c>
      <c r="AU157" s="231" t="s">
        <v>84</v>
      </c>
      <c r="AV157" s="219" t="s">
        <v>84</v>
      </c>
      <c r="AW157" s="219" t="s">
        <v>32</v>
      </c>
      <c r="AX157" s="219" t="s">
        <v>77</v>
      </c>
      <c r="AY157" s="231" t="s">
        <v>122</v>
      </c>
    </row>
    <row r="158" spans="1:65" s="219" customFormat="1" ht="11.25">
      <c r="B158" s="220"/>
      <c r="C158" s="221"/>
      <c r="D158" s="222" t="s">
        <v>127</v>
      </c>
      <c r="E158" s="223" t="s">
        <v>1</v>
      </c>
      <c r="F158" s="224" t="s">
        <v>193</v>
      </c>
      <c r="G158" s="221"/>
      <c r="H158" s="225">
        <v>74.7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127</v>
      </c>
      <c r="AU158" s="231" t="s">
        <v>84</v>
      </c>
      <c r="AV158" s="219" t="s">
        <v>84</v>
      </c>
      <c r="AW158" s="219" t="s">
        <v>32</v>
      </c>
      <c r="AX158" s="219" t="s">
        <v>77</v>
      </c>
      <c r="AY158" s="231" t="s">
        <v>122</v>
      </c>
    </row>
    <row r="159" spans="1:65" s="219" customFormat="1" ht="11.25">
      <c r="B159" s="220"/>
      <c r="C159" s="221"/>
      <c r="D159" s="222" t="s">
        <v>127</v>
      </c>
      <c r="E159" s="223" t="s">
        <v>1</v>
      </c>
      <c r="F159" s="224" t="s">
        <v>194</v>
      </c>
      <c r="G159" s="221"/>
      <c r="H159" s="225">
        <v>493.02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127</v>
      </c>
      <c r="AU159" s="231" t="s">
        <v>84</v>
      </c>
      <c r="AV159" s="219" t="s">
        <v>84</v>
      </c>
      <c r="AW159" s="219" t="s">
        <v>32</v>
      </c>
      <c r="AX159" s="219" t="s">
        <v>77</v>
      </c>
      <c r="AY159" s="231" t="s">
        <v>122</v>
      </c>
    </row>
    <row r="160" spans="1:65" s="219" customFormat="1" ht="11.25">
      <c r="B160" s="220"/>
      <c r="C160" s="221"/>
      <c r="D160" s="222" t="s">
        <v>127</v>
      </c>
      <c r="E160" s="223" t="s">
        <v>1</v>
      </c>
      <c r="F160" s="224" t="s">
        <v>195</v>
      </c>
      <c r="G160" s="221"/>
      <c r="H160" s="225">
        <v>90.65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127</v>
      </c>
      <c r="AU160" s="231" t="s">
        <v>84</v>
      </c>
      <c r="AV160" s="219" t="s">
        <v>84</v>
      </c>
      <c r="AW160" s="219" t="s">
        <v>32</v>
      </c>
      <c r="AX160" s="219" t="s">
        <v>77</v>
      </c>
      <c r="AY160" s="231" t="s">
        <v>122</v>
      </c>
    </row>
    <row r="161" spans="1:65" s="219" customFormat="1" ht="11.25">
      <c r="B161" s="220"/>
      <c r="C161" s="221"/>
      <c r="D161" s="222" t="s">
        <v>127</v>
      </c>
      <c r="E161" s="223" t="s">
        <v>1</v>
      </c>
      <c r="F161" s="224" t="s">
        <v>196</v>
      </c>
      <c r="G161" s="221"/>
      <c r="H161" s="225">
        <v>955.84500000000003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127</v>
      </c>
      <c r="AU161" s="231" t="s">
        <v>84</v>
      </c>
      <c r="AV161" s="219" t="s">
        <v>84</v>
      </c>
      <c r="AW161" s="219" t="s">
        <v>32</v>
      </c>
      <c r="AX161" s="219" t="s">
        <v>77</v>
      </c>
      <c r="AY161" s="231" t="s">
        <v>122</v>
      </c>
    </row>
    <row r="162" spans="1:65" s="219" customFormat="1" ht="11.25">
      <c r="B162" s="220"/>
      <c r="C162" s="221"/>
      <c r="D162" s="222" t="s">
        <v>127</v>
      </c>
      <c r="E162" s="223" t="s">
        <v>1</v>
      </c>
      <c r="F162" s="224" t="s">
        <v>197</v>
      </c>
      <c r="G162" s="221"/>
      <c r="H162" s="225">
        <v>5.2919999999999998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127</v>
      </c>
      <c r="AU162" s="231" t="s">
        <v>84</v>
      </c>
      <c r="AV162" s="219" t="s">
        <v>84</v>
      </c>
      <c r="AW162" s="219" t="s">
        <v>32</v>
      </c>
      <c r="AX162" s="219" t="s">
        <v>77</v>
      </c>
      <c r="AY162" s="231" t="s">
        <v>122</v>
      </c>
    </row>
    <row r="163" spans="1:65" s="232" customFormat="1" ht="11.25">
      <c r="B163" s="233"/>
      <c r="C163" s="234"/>
      <c r="D163" s="222" t="s">
        <v>127</v>
      </c>
      <c r="E163" s="235" t="s">
        <v>1</v>
      </c>
      <c r="F163" s="236" t="s">
        <v>128</v>
      </c>
      <c r="G163" s="234"/>
      <c r="H163" s="237">
        <v>1672.079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127</v>
      </c>
      <c r="AU163" s="243" t="s">
        <v>84</v>
      </c>
      <c r="AV163" s="232" t="s">
        <v>126</v>
      </c>
      <c r="AW163" s="232" t="s">
        <v>32</v>
      </c>
      <c r="AX163" s="232" t="s">
        <v>83</v>
      </c>
      <c r="AY163" s="243" t="s">
        <v>122</v>
      </c>
    </row>
    <row r="164" spans="1:65" s="23" customFormat="1" ht="21.75" customHeight="1">
      <c r="A164" s="19"/>
      <c r="B164" s="20"/>
      <c r="C164" s="206" t="s">
        <v>136</v>
      </c>
      <c r="D164" s="206" t="s">
        <v>124</v>
      </c>
      <c r="E164" s="207" t="s">
        <v>198</v>
      </c>
      <c r="F164" s="208" t="s">
        <v>199</v>
      </c>
      <c r="G164" s="209" t="s">
        <v>143</v>
      </c>
      <c r="H164" s="210">
        <v>1720.634</v>
      </c>
      <c r="I164" s="211"/>
      <c r="J164" s="212">
        <f>ROUND(I164*H164,2)</f>
        <v>0</v>
      </c>
      <c r="K164" s="213"/>
      <c r="L164" s="22"/>
      <c r="M164" s="214" t="s">
        <v>1</v>
      </c>
      <c r="N164" s="215" t="s">
        <v>42</v>
      </c>
      <c r="O164" s="59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18" t="s">
        <v>126</v>
      </c>
      <c r="AT164" s="218" t="s">
        <v>124</v>
      </c>
      <c r="AU164" s="218" t="s">
        <v>84</v>
      </c>
      <c r="AY164" s="2" t="s">
        <v>122</v>
      </c>
      <c r="BE164" s="97">
        <f>IF(N164="základní",J164,0)</f>
        <v>0</v>
      </c>
      <c r="BF164" s="97">
        <f>IF(N164="snížená",J164,0)</f>
        <v>0</v>
      </c>
      <c r="BG164" s="97">
        <f>IF(N164="zákl. přenesená",J164,0)</f>
        <v>0</v>
      </c>
      <c r="BH164" s="97">
        <f>IF(N164="sníž. přenesená",J164,0)</f>
        <v>0</v>
      </c>
      <c r="BI164" s="97">
        <f>IF(N164="nulová",J164,0)</f>
        <v>0</v>
      </c>
      <c r="BJ164" s="2" t="s">
        <v>83</v>
      </c>
      <c r="BK164" s="97">
        <f>ROUND(I164*H164,2)</f>
        <v>0</v>
      </c>
      <c r="BL164" s="2" t="s">
        <v>126</v>
      </c>
      <c r="BM164" s="218" t="s">
        <v>200</v>
      </c>
    </row>
    <row r="165" spans="1:65" s="219" customFormat="1" ht="11.25">
      <c r="B165" s="220"/>
      <c r="C165" s="221"/>
      <c r="D165" s="222" t="s">
        <v>127</v>
      </c>
      <c r="E165" s="223" t="s">
        <v>1</v>
      </c>
      <c r="F165" s="224" t="s">
        <v>192</v>
      </c>
      <c r="G165" s="221"/>
      <c r="H165" s="225">
        <v>52.572000000000003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127</v>
      </c>
      <c r="AU165" s="231" t="s">
        <v>84</v>
      </c>
      <c r="AV165" s="219" t="s">
        <v>84</v>
      </c>
      <c r="AW165" s="219" t="s">
        <v>32</v>
      </c>
      <c r="AX165" s="219" t="s">
        <v>77</v>
      </c>
      <c r="AY165" s="231" t="s">
        <v>122</v>
      </c>
    </row>
    <row r="166" spans="1:65" s="219" customFormat="1" ht="11.25">
      <c r="B166" s="220"/>
      <c r="C166" s="221"/>
      <c r="D166" s="222" t="s">
        <v>127</v>
      </c>
      <c r="E166" s="223" t="s">
        <v>1</v>
      </c>
      <c r="F166" s="224" t="s">
        <v>201</v>
      </c>
      <c r="G166" s="221"/>
      <c r="H166" s="225">
        <v>123.255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127</v>
      </c>
      <c r="AU166" s="231" t="s">
        <v>84</v>
      </c>
      <c r="AV166" s="219" t="s">
        <v>84</v>
      </c>
      <c r="AW166" s="219" t="s">
        <v>32</v>
      </c>
      <c r="AX166" s="219" t="s">
        <v>77</v>
      </c>
      <c r="AY166" s="231" t="s">
        <v>122</v>
      </c>
    </row>
    <row r="167" spans="1:65" s="219" customFormat="1" ht="11.25">
      <c r="B167" s="220"/>
      <c r="C167" s="221"/>
      <c r="D167" s="222" t="s">
        <v>127</v>
      </c>
      <c r="E167" s="223" t="s">
        <v>1</v>
      </c>
      <c r="F167" s="224" t="s">
        <v>194</v>
      </c>
      <c r="G167" s="221"/>
      <c r="H167" s="225">
        <v>493.02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127</v>
      </c>
      <c r="AU167" s="231" t="s">
        <v>84</v>
      </c>
      <c r="AV167" s="219" t="s">
        <v>84</v>
      </c>
      <c r="AW167" s="219" t="s">
        <v>32</v>
      </c>
      <c r="AX167" s="219" t="s">
        <v>77</v>
      </c>
      <c r="AY167" s="231" t="s">
        <v>122</v>
      </c>
    </row>
    <row r="168" spans="1:65" s="219" customFormat="1" ht="11.25">
      <c r="B168" s="220"/>
      <c r="C168" s="221"/>
      <c r="D168" s="222" t="s">
        <v>127</v>
      </c>
      <c r="E168" s="223" t="s">
        <v>1</v>
      </c>
      <c r="F168" s="224" t="s">
        <v>195</v>
      </c>
      <c r="G168" s="221"/>
      <c r="H168" s="225">
        <v>90.65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127</v>
      </c>
      <c r="AU168" s="231" t="s">
        <v>84</v>
      </c>
      <c r="AV168" s="219" t="s">
        <v>84</v>
      </c>
      <c r="AW168" s="219" t="s">
        <v>32</v>
      </c>
      <c r="AX168" s="219" t="s">
        <v>77</v>
      </c>
      <c r="AY168" s="231" t="s">
        <v>122</v>
      </c>
    </row>
    <row r="169" spans="1:65" s="219" customFormat="1" ht="11.25">
      <c r="B169" s="220"/>
      <c r="C169" s="221"/>
      <c r="D169" s="222" t="s">
        <v>127</v>
      </c>
      <c r="E169" s="223" t="s">
        <v>1</v>
      </c>
      <c r="F169" s="224" t="s">
        <v>196</v>
      </c>
      <c r="G169" s="221"/>
      <c r="H169" s="225">
        <v>955.84500000000003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127</v>
      </c>
      <c r="AU169" s="231" t="s">
        <v>84</v>
      </c>
      <c r="AV169" s="219" t="s">
        <v>84</v>
      </c>
      <c r="AW169" s="219" t="s">
        <v>32</v>
      </c>
      <c r="AX169" s="219" t="s">
        <v>77</v>
      </c>
      <c r="AY169" s="231" t="s">
        <v>122</v>
      </c>
    </row>
    <row r="170" spans="1:65" s="219" customFormat="1" ht="11.25">
      <c r="B170" s="220"/>
      <c r="C170" s="221"/>
      <c r="D170" s="222" t="s">
        <v>127</v>
      </c>
      <c r="E170" s="223" t="s">
        <v>1</v>
      </c>
      <c r="F170" s="224" t="s">
        <v>197</v>
      </c>
      <c r="G170" s="221"/>
      <c r="H170" s="225">
        <v>5.2919999999999998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127</v>
      </c>
      <c r="AU170" s="231" t="s">
        <v>84</v>
      </c>
      <c r="AV170" s="219" t="s">
        <v>84</v>
      </c>
      <c r="AW170" s="219" t="s">
        <v>32</v>
      </c>
      <c r="AX170" s="219" t="s">
        <v>77</v>
      </c>
      <c r="AY170" s="231" t="s">
        <v>122</v>
      </c>
    </row>
    <row r="171" spans="1:65" s="232" customFormat="1" ht="11.25">
      <c r="B171" s="233"/>
      <c r="C171" s="234"/>
      <c r="D171" s="222" t="s">
        <v>127</v>
      </c>
      <c r="E171" s="235" t="s">
        <v>1</v>
      </c>
      <c r="F171" s="236" t="s">
        <v>128</v>
      </c>
      <c r="G171" s="234"/>
      <c r="H171" s="237">
        <v>1720.634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127</v>
      </c>
      <c r="AU171" s="243" t="s">
        <v>84</v>
      </c>
      <c r="AV171" s="232" t="s">
        <v>126</v>
      </c>
      <c r="AW171" s="232" t="s">
        <v>32</v>
      </c>
      <c r="AX171" s="232" t="s">
        <v>83</v>
      </c>
      <c r="AY171" s="243" t="s">
        <v>122</v>
      </c>
    </row>
    <row r="172" spans="1:65" s="189" customFormat="1" ht="22.9" customHeight="1">
      <c r="B172" s="190"/>
      <c r="C172" s="191"/>
      <c r="D172" s="192" t="s">
        <v>76</v>
      </c>
      <c r="E172" s="204" t="s">
        <v>202</v>
      </c>
      <c r="F172" s="204" t="s">
        <v>203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SUM(P173:P185)</f>
        <v>0</v>
      </c>
      <c r="Q172" s="198"/>
      <c r="R172" s="199">
        <f>SUM(R173:R185)</f>
        <v>0</v>
      </c>
      <c r="S172" s="198"/>
      <c r="T172" s="200">
        <f>SUM(T173:T185)</f>
        <v>0</v>
      </c>
      <c r="AR172" s="201" t="s">
        <v>83</v>
      </c>
      <c r="AT172" s="202" t="s">
        <v>76</v>
      </c>
      <c r="AU172" s="202" t="s">
        <v>83</v>
      </c>
      <c r="AY172" s="201" t="s">
        <v>122</v>
      </c>
      <c r="BK172" s="203">
        <f>SUM(BK173:BK185)</f>
        <v>0</v>
      </c>
    </row>
    <row r="173" spans="1:65" s="23" customFormat="1" ht="33" customHeight="1">
      <c r="A173" s="19"/>
      <c r="B173" s="20"/>
      <c r="C173" s="206" t="s">
        <v>137</v>
      </c>
      <c r="D173" s="206" t="s">
        <v>124</v>
      </c>
      <c r="E173" s="207" t="s">
        <v>204</v>
      </c>
      <c r="F173" s="208" t="s">
        <v>205</v>
      </c>
      <c r="G173" s="209" t="s">
        <v>143</v>
      </c>
      <c r="H173" s="210">
        <v>641.53399999999999</v>
      </c>
      <c r="I173" s="211"/>
      <c r="J173" s="212">
        <f>ROUND(I173*H173,2)</f>
        <v>0</v>
      </c>
      <c r="K173" s="213"/>
      <c r="L173" s="22"/>
      <c r="M173" s="214" t="s">
        <v>1</v>
      </c>
      <c r="N173" s="215" t="s">
        <v>42</v>
      </c>
      <c r="O173" s="59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18" t="s">
        <v>126</v>
      </c>
      <c r="AT173" s="218" t="s">
        <v>124</v>
      </c>
      <c r="AU173" s="218" t="s">
        <v>84</v>
      </c>
      <c r="AY173" s="2" t="s">
        <v>122</v>
      </c>
      <c r="BE173" s="97">
        <f>IF(N173="základní",J173,0)</f>
        <v>0</v>
      </c>
      <c r="BF173" s="97">
        <f>IF(N173="snížená",J173,0)</f>
        <v>0</v>
      </c>
      <c r="BG173" s="97">
        <f>IF(N173="zákl. přenesená",J173,0)</f>
        <v>0</v>
      </c>
      <c r="BH173" s="97">
        <f>IF(N173="sníž. přenesená",J173,0)</f>
        <v>0</v>
      </c>
      <c r="BI173" s="97">
        <f>IF(N173="nulová",J173,0)</f>
        <v>0</v>
      </c>
      <c r="BJ173" s="2" t="s">
        <v>83</v>
      </c>
      <c r="BK173" s="97">
        <f>ROUND(I173*H173,2)</f>
        <v>0</v>
      </c>
      <c r="BL173" s="2" t="s">
        <v>126</v>
      </c>
      <c r="BM173" s="218" t="s">
        <v>206</v>
      </c>
    </row>
    <row r="174" spans="1:65" s="219" customFormat="1" ht="11.25">
      <c r="B174" s="220"/>
      <c r="C174" s="221"/>
      <c r="D174" s="222" t="s">
        <v>127</v>
      </c>
      <c r="E174" s="223" t="s">
        <v>1</v>
      </c>
      <c r="F174" s="224" t="s">
        <v>192</v>
      </c>
      <c r="G174" s="221"/>
      <c r="H174" s="225">
        <v>52.572000000000003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127</v>
      </c>
      <c r="AU174" s="231" t="s">
        <v>84</v>
      </c>
      <c r="AV174" s="219" t="s">
        <v>84</v>
      </c>
      <c r="AW174" s="219" t="s">
        <v>32</v>
      </c>
      <c r="AX174" s="219" t="s">
        <v>77</v>
      </c>
      <c r="AY174" s="231" t="s">
        <v>122</v>
      </c>
    </row>
    <row r="175" spans="1:65" s="219" customFormat="1" ht="11.25">
      <c r="B175" s="220"/>
      <c r="C175" s="221"/>
      <c r="D175" s="222" t="s">
        <v>127</v>
      </c>
      <c r="E175" s="223" t="s">
        <v>1</v>
      </c>
      <c r="F175" s="224" t="s">
        <v>194</v>
      </c>
      <c r="G175" s="221"/>
      <c r="H175" s="225">
        <v>493.02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127</v>
      </c>
      <c r="AU175" s="231" t="s">
        <v>84</v>
      </c>
      <c r="AV175" s="219" t="s">
        <v>84</v>
      </c>
      <c r="AW175" s="219" t="s">
        <v>32</v>
      </c>
      <c r="AX175" s="219" t="s">
        <v>77</v>
      </c>
      <c r="AY175" s="231" t="s">
        <v>122</v>
      </c>
    </row>
    <row r="176" spans="1:65" s="219" customFormat="1" ht="11.25">
      <c r="B176" s="220"/>
      <c r="C176" s="221"/>
      <c r="D176" s="222" t="s">
        <v>127</v>
      </c>
      <c r="E176" s="223" t="s">
        <v>1</v>
      </c>
      <c r="F176" s="224" t="s">
        <v>195</v>
      </c>
      <c r="G176" s="221"/>
      <c r="H176" s="225">
        <v>90.65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127</v>
      </c>
      <c r="AU176" s="231" t="s">
        <v>84</v>
      </c>
      <c r="AV176" s="219" t="s">
        <v>84</v>
      </c>
      <c r="AW176" s="219" t="s">
        <v>32</v>
      </c>
      <c r="AX176" s="219" t="s">
        <v>77</v>
      </c>
      <c r="AY176" s="231" t="s">
        <v>122</v>
      </c>
    </row>
    <row r="177" spans="1:65" s="219" customFormat="1" ht="11.25">
      <c r="B177" s="220"/>
      <c r="C177" s="221"/>
      <c r="D177" s="222" t="s">
        <v>127</v>
      </c>
      <c r="E177" s="223" t="s">
        <v>1</v>
      </c>
      <c r="F177" s="224" t="s">
        <v>197</v>
      </c>
      <c r="G177" s="221"/>
      <c r="H177" s="225">
        <v>5.2919999999999998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127</v>
      </c>
      <c r="AU177" s="231" t="s">
        <v>84</v>
      </c>
      <c r="AV177" s="219" t="s">
        <v>84</v>
      </c>
      <c r="AW177" s="219" t="s">
        <v>32</v>
      </c>
      <c r="AX177" s="219" t="s">
        <v>77</v>
      </c>
      <c r="AY177" s="231" t="s">
        <v>122</v>
      </c>
    </row>
    <row r="178" spans="1:65" s="232" customFormat="1" ht="11.25">
      <c r="B178" s="233"/>
      <c r="C178" s="234"/>
      <c r="D178" s="222" t="s">
        <v>127</v>
      </c>
      <c r="E178" s="235" t="s">
        <v>1</v>
      </c>
      <c r="F178" s="236" t="s">
        <v>128</v>
      </c>
      <c r="G178" s="234"/>
      <c r="H178" s="237">
        <v>641.53399999999999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127</v>
      </c>
      <c r="AU178" s="243" t="s">
        <v>84</v>
      </c>
      <c r="AV178" s="232" t="s">
        <v>126</v>
      </c>
      <c r="AW178" s="232" t="s">
        <v>32</v>
      </c>
      <c r="AX178" s="232" t="s">
        <v>83</v>
      </c>
      <c r="AY178" s="243" t="s">
        <v>122</v>
      </c>
    </row>
    <row r="179" spans="1:65" s="23" customFormat="1" ht="33" customHeight="1">
      <c r="A179" s="19"/>
      <c r="B179" s="20"/>
      <c r="C179" s="206" t="s">
        <v>138</v>
      </c>
      <c r="D179" s="206" t="s">
        <v>124</v>
      </c>
      <c r="E179" s="207" t="s">
        <v>207</v>
      </c>
      <c r="F179" s="208" t="s">
        <v>208</v>
      </c>
      <c r="G179" s="209" t="s">
        <v>143</v>
      </c>
      <c r="H179" s="210">
        <v>955.84500000000003</v>
      </c>
      <c r="I179" s="211"/>
      <c r="J179" s="212">
        <f>ROUND(I179*H179,2)</f>
        <v>0</v>
      </c>
      <c r="K179" s="213"/>
      <c r="L179" s="22"/>
      <c r="M179" s="214" t="s">
        <v>1</v>
      </c>
      <c r="N179" s="215" t="s">
        <v>42</v>
      </c>
      <c r="O179" s="59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218" t="s">
        <v>126</v>
      </c>
      <c r="AT179" s="218" t="s">
        <v>124</v>
      </c>
      <c r="AU179" s="218" t="s">
        <v>84</v>
      </c>
      <c r="AY179" s="2" t="s">
        <v>122</v>
      </c>
      <c r="BE179" s="97">
        <f>IF(N179="základní",J179,0)</f>
        <v>0</v>
      </c>
      <c r="BF179" s="97">
        <f>IF(N179="snížená",J179,0)</f>
        <v>0</v>
      </c>
      <c r="BG179" s="97">
        <f>IF(N179="zákl. přenesená",J179,0)</f>
        <v>0</v>
      </c>
      <c r="BH179" s="97">
        <f>IF(N179="sníž. přenesená",J179,0)</f>
        <v>0</v>
      </c>
      <c r="BI179" s="97">
        <f>IF(N179="nulová",J179,0)</f>
        <v>0</v>
      </c>
      <c r="BJ179" s="2" t="s">
        <v>83</v>
      </c>
      <c r="BK179" s="97">
        <f>ROUND(I179*H179,2)</f>
        <v>0</v>
      </c>
      <c r="BL179" s="2" t="s">
        <v>126</v>
      </c>
      <c r="BM179" s="218" t="s">
        <v>209</v>
      </c>
    </row>
    <row r="180" spans="1:65" s="219" customFormat="1" ht="11.25">
      <c r="B180" s="220"/>
      <c r="C180" s="221"/>
      <c r="D180" s="222" t="s">
        <v>127</v>
      </c>
      <c r="E180" s="223" t="s">
        <v>1</v>
      </c>
      <c r="F180" s="224" t="s">
        <v>196</v>
      </c>
      <c r="G180" s="221"/>
      <c r="H180" s="225">
        <v>955.84500000000003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127</v>
      </c>
      <c r="AU180" s="231" t="s">
        <v>84</v>
      </c>
      <c r="AV180" s="219" t="s">
        <v>84</v>
      </c>
      <c r="AW180" s="219" t="s">
        <v>32</v>
      </c>
      <c r="AX180" s="219" t="s">
        <v>77</v>
      </c>
      <c r="AY180" s="231" t="s">
        <v>122</v>
      </c>
    </row>
    <row r="181" spans="1:65" s="232" customFormat="1" ht="11.25">
      <c r="B181" s="233"/>
      <c r="C181" s="234"/>
      <c r="D181" s="222" t="s">
        <v>127</v>
      </c>
      <c r="E181" s="235" t="s">
        <v>1</v>
      </c>
      <c r="F181" s="236" t="s">
        <v>128</v>
      </c>
      <c r="G181" s="234"/>
      <c r="H181" s="237">
        <v>955.84500000000003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127</v>
      </c>
      <c r="AU181" s="243" t="s">
        <v>84</v>
      </c>
      <c r="AV181" s="232" t="s">
        <v>126</v>
      </c>
      <c r="AW181" s="232" t="s">
        <v>32</v>
      </c>
      <c r="AX181" s="232" t="s">
        <v>83</v>
      </c>
      <c r="AY181" s="243" t="s">
        <v>122</v>
      </c>
    </row>
    <row r="182" spans="1:65" s="23" customFormat="1" ht="33" customHeight="1">
      <c r="A182" s="19"/>
      <c r="B182" s="20"/>
      <c r="C182" s="206" t="s">
        <v>139</v>
      </c>
      <c r="D182" s="206" t="s">
        <v>124</v>
      </c>
      <c r="E182" s="207" t="s">
        <v>210</v>
      </c>
      <c r="F182" s="208" t="s">
        <v>211</v>
      </c>
      <c r="G182" s="209" t="s">
        <v>143</v>
      </c>
      <c r="H182" s="210">
        <v>74.7</v>
      </c>
      <c r="I182" s="211"/>
      <c r="J182" s="212">
        <f>ROUND(I182*H182,2)</f>
        <v>0</v>
      </c>
      <c r="K182" s="213"/>
      <c r="L182" s="22"/>
      <c r="M182" s="214" t="s">
        <v>1</v>
      </c>
      <c r="N182" s="215" t="s">
        <v>42</v>
      </c>
      <c r="O182" s="59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18" t="s">
        <v>126</v>
      </c>
      <c r="AT182" s="218" t="s">
        <v>124</v>
      </c>
      <c r="AU182" s="218" t="s">
        <v>84</v>
      </c>
      <c r="AY182" s="2" t="s">
        <v>122</v>
      </c>
      <c r="BE182" s="97">
        <f>IF(N182="základní",J182,0)</f>
        <v>0</v>
      </c>
      <c r="BF182" s="97">
        <f>IF(N182="snížená",J182,0)</f>
        <v>0</v>
      </c>
      <c r="BG182" s="97">
        <f>IF(N182="zákl. přenesená",J182,0)</f>
        <v>0</v>
      </c>
      <c r="BH182" s="97">
        <f>IF(N182="sníž. přenesená",J182,0)</f>
        <v>0</v>
      </c>
      <c r="BI182" s="97">
        <f>IF(N182="nulová",J182,0)</f>
        <v>0</v>
      </c>
      <c r="BJ182" s="2" t="s">
        <v>83</v>
      </c>
      <c r="BK182" s="97">
        <f>ROUND(I182*H182,2)</f>
        <v>0</v>
      </c>
      <c r="BL182" s="2" t="s">
        <v>126</v>
      </c>
      <c r="BM182" s="218" t="s">
        <v>212</v>
      </c>
    </row>
    <row r="183" spans="1:65" s="219" customFormat="1" ht="11.25">
      <c r="B183" s="220"/>
      <c r="C183" s="221"/>
      <c r="D183" s="222" t="s">
        <v>127</v>
      </c>
      <c r="E183" s="223" t="s">
        <v>1</v>
      </c>
      <c r="F183" s="224" t="s">
        <v>193</v>
      </c>
      <c r="G183" s="221"/>
      <c r="H183" s="225">
        <v>74.7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127</v>
      </c>
      <c r="AU183" s="231" t="s">
        <v>84</v>
      </c>
      <c r="AV183" s="219" t="s">
        <v>84</v>
      </c>
      <c r="AW183" s="219" t="s">
        <v>32</v>
      </c>
      <c r="AX183" s="219" t="s">
        <v>77</v>
      </c>
      <c r="AY183" s="231" t="s">
        <v>122</v>
      </c>
    </row>
    <row r="184" spans="1:65" s="232" customFormat="1" ht="11.25">
      <c r="B184" s="233"/>
      <c r="C184" s="234"/>
      <c r="D184" s="222" t="s">
        <v>127</v>
      </c>
      <c r="E184" s="235" t="s">
        <v>1</v>
      </c>
      <c r="F184" s="236" t="s">
        <v>128</v>
      </c>
      <c r="G184" s="234"/>
      <c r="H184" s="237">
        <v>74.7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127</v>
      </c>
      <c r="AU184" s="243" t="s">
        <v>84</v>
      </c>
      <c r="AV184" s="232" t="s">
        <v>126</v>
      </c>
      <c r="AW184" s="232" t="s">
        <v>32</v>
      </c>
      <c r="AX184" s="232" t="s">
        <v>83</v>
      </c>
      <c r="AY184" s="243" t="s">
        <v>122</v>
      </c>
    </row>
    <row r="185" spans="1:65" s="23" customFormat="1" ht="16.5" customHeight="1">
      <c r="A185" s="19"/>
      <c r="B185" s="20"/>
      <c r="C185" s="206" t="s">
        <v>8</v>
      </c>
      <c r="D185" s="206" t="s">
        <v>124</v>
      </c>
      <c r="E185" s="207" t="s">
        <v>213</v>
      </c>
      <c r="F185" s="208" t="s">
        <v>214</v>
      </c>
      <c r="G185" s="209" t="s">
        <v>143</v>
      </c>
      <c r="H185" s="210">
        <v>2033.2</v>
      </c>
      <c r="I185" s="211"/>
      <c r="J185" s="212">
        <f>ROUND(I185*H185,2)</f>
        <v>0</v>
      </c>
      <c r="K185" s="213"/>
      <c r="L185" s="22"/>
      <c r="M185" s="244" t="s">
        <v>1</v>
      </c>
      <c r="N185" s="245" t="s">
        <v>42</v>
      </c>
      <c r="O185" s="246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218" t="s">
        <v>126</v>
      </c>
      <c r="AT185" s="218" t="s">
        <v>124</v>
      </c>
      <c r="AU185" s="218" t="s">
        <v>84</v>
      </c>
      <c r="AY185" s="2" t="s">
        <v>122</v>
      </c>
      <c r="BE185" s="97">
        <f>IF(N185="základní",J185,0)</f>
        <v>0</v>
      </c>
      <c r="BF185" s="97">
        <f>IF(N185="snížená",J185,0)</f>
        <v>0</v>
      </c>
      <c r="BG185" s="97">
        <f>IF(N185="zákl. přenesená",J185,0)</f>
        <v>0</v>
      </c>
      <c r="BH185" s="97">
        <f>IF(N185="sníž. přenesená",J185,0)</f>
        <v>0</v>
      </c>
      <c r="BI185" s="97">
        <f>IF(N185="nulová",J185,0)</f>
        <v>0</v>
      </c>
      <c r="BJ185" s="2" t="s">
        <v>83</v>
      </c>
      <c r="BK185" s="97">
        <f>ROUND(I185*H185,2)</f>
        <v>0</v>
      </c>
      <c r="BL185" s="2" t="s">
        <v>126</v>
      </c>
      <c r="BM185" s="218" t="s">
        <v>215</v>
      </c>
    </row>
    <row r="186" spans="1:65" s="23" customFormat="1" ht="6.95" customHeight="1">
      <c r="A186" s="19"/>
      <c r="B186" s="41"/>
      <c r="C186" s="42"/>
      <c r="D186" s="42"/>
      <c r="E186" s="42"/>
      <c r="F186" s="42"/>
      <c r="G186" s="42"/>
      <c r="H186" s="42"/>
      <c r="I186" s="148"/>
      <c r="J186" s="42"/>
      <c r="K186" s="42"/>
      <c r="L186" s="22"/>
      <c r="M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stavby</vt:lpstr>
      <vt:lpstr>02 - SO 02 Bourací práce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Mati</dc:creator>
  <cp:lastModifiedBy>Martin Mati</cp:lastModifiedBy>
  <dcterms:created xsi:type="dcterms:W3CDTF">2020-11-20T10:09:52Z</dcterms:created>
  <dcterms:modified xsi:type="dcterms:W3CDTF">2020-11-20T12:27:24Z</dcterms:modified>
</cp:coreProperties>
</file>